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N:\Marika\2025. zárszámadás\"/>
    </mc:Choice>
  </mc:AlternateContent>
  <bookViews>
    <workbookView xWindow="28680" yWindow="-120" windowWidth="19440" windowHeight="15000" activeTab="12"/>
  </bookViews>
  <sheets>
    <sheet name="1" sheetId="1" r:id="rId1"/>
    <sheet name="2" sheetId="2" r:id="rId2"/>
    <sheet name="3" sheetId="60" r:id="rId3"/>
    <sheet name="4" sheetId="4" r:id="rId4"/>
    <sheet name="5" sheetId="5" r:id="rId5"/>
    <sheet name="6" sheetId="58" r:id="rId6"/>
    <sheet name="7" sheetId="7" r:id="rId7"/>
    <sheet name="8" sheetId="59" r:id="rId8"/>
    <sheet name="9" sheetId="13" r:id="rId9"/>
    <sheet name="10" sheetId="11" r:id="rId10"/>
    <sheet name="11" sheetId="12" r:id="rId11"/>
    <sheet name="12" sheetId="14" r:id="rId12"/>
    <sheet name="13" sheetId="15" r:id="rId13"/>
    <sheet name="14" sheetId="16" r:id="rId14"/>
    <sheet name="15" sheetId="17" r:id="rId15"/>
    <sheet name="16" sheetId="55" r:id="rId16"/>
    <sheet name="17" sheetId="20" r:id="rId17"/>
    <sheet name="18" sheetId="21" r:id="rId18"/>
    <sheet name="19" sheetId="49" r:id="rId19"/>
    <sheet name="20" sheetId="26" r:id="rId20"/>
    <sheet name="21" sheetId="23" r:id="rId21"/>
    <sheet name="22" sheetId="27" r:id="rId22"/>
    <sheet name="23" sheetId="66" r:id="rId23"/>
    <sheet name="24" sheetId="63" r:id="rId24"/>
    <sheet name="25" sheetId="28" r:id="rId25"/>
    <sheet name="26" sheetId="62" r:id="rId26"/>
    <sheet name="27 " sheetId="65" r:id="rId27"/>
    <sheet name="28" sheetId="31" r:id="rId28"/>
    <sheet name="29" sheetId="61" r:id="rId29"/>
  </sheets>
  <definedNames>
    <definedName name="_GoBack" localSheetId="1">'2'!#REF!</definedName>
    <definedName name="_xlnm.Print_Titles" localSheetId="11">'12'!$1:$1</definedName>
    <definedName name="_xlnm.Print_Titles" localSheetId="12">'13'!$1:$3</definedName>
    <definedName name="_xlnm.Print_Titles" localSheetId="13">'14'!$1:$3</definedName>
    <definedName name="_xlnm.Print_Titles" localSheetId="14">'15'!$2:$2</definedName>
    <definedName name="_xlnm.Print_Titles" localSheetId="16">'17'!$2:$2</definedName>
    <definedName name="_xlnm.Print_Titles" localSheetId="17">'18'!$1:$3</definedName>
    <definedName name="_xlnm.Print_Titles" localSheetId="18">'19'!$A:$C,'19'!$2:$3</definedName>
    <definedName name="_xlnm.Print_Titles" localSheetId="19">'20'!$1:$3</definedName>
    <definedName name="_xlnm.Print_Titles" localSheetId="20">'21'!$1:$2</definedName>
    <definedName name="_xlnm.Print_Titles" localSheetId="22">'23'!$1:$3</definedName>
    <definedName name="_xlnm.Print_Titles" localSheetId="25">#REF!</definedName>
    <definedName name="_xlnm.Print_Titles" localSheetId="26">'27 '!$1:$4</definedName>
    <definedName name="_xlnm.Print_Titles" localSheetId="27">'28'!$2:$2</definedName>
    <definedName name="_xlnm.Print_Titles" localSheetId="28">'29'!$1:$1</definedName>
    <definedName name="_xlnm.Print_Titles" localSheetId="2">'3'!$1:$2</definedName>
    <definedName name="_xlnm.Print_Titles" localSheetId="5">'6'!$1:$2</definedName>
    <definedName name="_xlnm.Print_Titles" localSheetId="7">'8'!$1:$2</definedName>
    <definedName name="_xlnm.Print_Titles" localSheetId="8">'9'!$1:$2</definedName>
    <definedName name="_xlnm.Print_Titles">#REF!</definedName>
    <definedName name="_xlnm.Print_Area" localSheetId="22">'23'!$A$1:$I$30</definedName>
    <definedName name="_xlnm.Print_Area" localSheetId="28">'29'!$A$1:$J$909</definedName>
    <definedName name="_xlnm.Print_Area" localSheetId="2">'3'!$A$1:$T$68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8" i="49" l="1"/>
  <c r="M38" i="49"/>
  <c r="H28" i="66" l="1"/>
  <c r="G28" i="66"/>
  <c r="F28" i="66"/>
  <c r="E28" i="66"/>
  <c r="H14" i="66"/>
  <c r="H29" i="66" s="1"/>
  <c r="G14" i="66"/>
  <c r="F14" i="66"/>
  <c r="F29" i="66" s="1"/>
  <c r="E14" i="66"/>
  <c r="E29" i="66" s="1"/>
  <c r="G29" i="66" l="1"/>
  <c r="U35" i="65"/>
  <c r="T35" i="65"/>
  <c r="S35" i="65"/>
  <c r="R35" i="65"/>
  <c r="P35" i="65"/>
  <c r="O35" i="65"/>
  <c r="M35" i="65"/>
  <c r="L35" i="65"/>
  <c r="J35" i="65"/>
  <c r="I35" i="65"/>
  <c r="H35" i="65"/>
  <c r="G35" i="65"/>
  <c r="F35" i="65"/>
  <c r="E35" i="65"/>
  <c r="D35" i="65"/>
  <c r="D36" i="65" s="1"/>
  <c r="V34" i="65"/>
  <c r="V35" i="65" s="1"/>
  <c r="Q34" i="65"/>
  <c r="Q35" i="65" s="1"/>
  <c r="N34" i="65"/>
  <c r="N35" i="65" s="1"/>
  <c r="K34" i="65"/>
  <c r="K35" i="65" s="1"/>
  <c r="H34" i="65"/>
  <c r="U31" i="65"/>
  <c r="T31" i="65"/>
  <c r="S31" i="65"/>
  <c r="S36" i="65" s="1"/>
  <c r="R31" i="65"/>
  <c r="R36" i="65" s="1"/>
  <c r="P31" i="65"/>
  <c r="O31" i="65"/>
  <c r="O36" i="65" s="1"/>
  <c r="M31" i="65"/>
  <c r="L31" i="65"/>
  <c r="J31" i="65"/>
  <c r="J36" i="65" s="1"/>
  <c r="I31" i="65"/>
  <c r="G31" i="65"/>
  <c r="G36" i="65" s="1"/>
  <c r="F31" i="65"/>
  <c r="F36" i="65" s="1"/>
  <c r="E31" i="65"/>
  <c r="D31" i="65"/>
  <c r="V30" i="65"/>
  <c r="Q30" i="65"/>
  <c r="N30" i="65"/>
  <c r="K30" i="65"/>
  <c r="H30" i="65"/>
  <c r="V29" i="65"/>
  <c r="Q29" i="65"/>
  <c r="N29" i="65"/>
  <c r="K29" i="65"/>
  <c r="W29" i="65" s="1"/>
  <c r="H29" i="65"/>
  <c r="V28" i="65"/>
  <c r="Q28" i="65"/>
  <c r="N28" i="65"/>
  <c r="K28" i="65"/>
  <c r="H28" i="65"/>
  <c r="V27" i="65"/>
  <c r="Q27" i="65"/>
  <c r="N27" i="65"/>
  <c r="K27" i="65"/>
  <c r="H27" i="65"/>
  <c r="V26" i="65"/>
  <c r="Q26" i="65"/>
  <c r="N26" i="65"/>
  <c r="K26" i="65"/>
  <c r="H26" i="65"/>
  <c r="V25" i="65"/>
  <c r="Q25" i="65"/>
  <c r="N25" i="65"/>
  <c r="K25" i="65"/>
  <c r="W25" i="65" s="1"/>
  <c r="H25" i="65"/>
  <c r="V24" i="65"/>
  <c r="Q24" i="65"/>
  <c r="N24" i="65"/>
  <c r="K24" i="65"/>
  <c r="H24" i="65"/>
  <c r="V23" i="65"/>
  <c r="Q23" i="65"/>
  <c r="N23" i="65"/>
  <c r="K23" i="65"/>
  <c r="H23" i="65"/>
  <c r="V22" i="65"/>
  <c r="Q22" i="65"/>
  <c r="N22" i="65"/>
  <c r="K22" i="65"/>
  <c r="H22" i="65"/>
  <c r="V21" i="65"/>
  <c r="Q21" i="65"/>
  <c r="N21" i="65"/>
  <c r="K21" i="65"/>
  <c r="W21" i="65" s="1"/>
  <c r="H21" i="65"/>
  <c r="V20" i="65"/>
  <c r="Q20" i="65"/>
  <c r="N20" i="65"/>
  <c r="K20" i="65"/>
  <c r="H20" i="65"/>
  <c r="V19" i="65"/>
  <c r="Q19" i="65"/>
  <c r="N19" i="65"/>
  <c r="K19" i="65"/>
  <c r="H19" i="65"/>
  <c r="V18" i="65"/>
  <c r="Q18" i="65"/>
  <c r="N18" i="65"/>
  <c r="K18" i="65"/>
  <c r="H18" i="65"/>
  <c r="V17" i="65"/>
  <c r="Q17" i="65"/>
  <c r="N17" i="65"/>
  <c r="K17" i="65"/>
  <c r="W17" i="65" s="1"/>
  <c r="H17" i="65"/>
  <c r="V16" i="65"/>
  <c r="Q16" i="65"/>
  <c r="N16" i="65"/>
  <c r="K16" i="65"/>
  <c r="H16" i="65"/>
  <c r="V15" i="65"/>
  <c r="Q15" i="65"/>
  <c r="N15" i="65"/>
  <c r="K15" i="65"/>
  <c r="H15" i="65"/>
  <c r="V14" i="65"/>
  <c r="Q14" i="65"/>
  <c r="N14" i="65"/>
  <c r="K14" i="65"/>
  <c r="H14" i="65"/>
  <c r="V13" i="65"/>
  <c r="Q13" i="65"/>
  <c r="N13" i="65"/>
  <c r="K13" i="65"/>
  <c r="W13" i="65" s="1"/>
  <c r="H13" i="65"/>
  <c r="V12" i="65"/>
  <c r="Q12" i="65"/>
  <c r="N12" i="65"/>
  <c r="H12" i="65"/>
  <c r="V11" i="65"/>
  <c r="Q11" i="65"/>
  <c r="N11" i="65"/>
  <c r="H11" i="65"/>
  <c r="V10" i="65"/>
  <c r="Q10" i="65"/>
  <c r="N10" i="65"/>
  <c r="K10" i="65"/>
  <c r="H10" i="65"/>
  <c r="V9" i="65"/>
  <c r="Q9" i="65"/>
  <c r="N9" i="65"/>
  <c r="K9" i="65"/>
  <c r="H9" i="65"/>
  <c r="Q8" i="65"/>
  <c r="N8" i="65"/>
  <c r="K8" i="65"/>
  <c r="H8" i="65"/>
  <c r="V7" i="65"/>
  <c r="Q7" i="65"/>
  <c r="N7" i="65"/>
  <c r="K7" i="65"/>
  <c r="H7" i="65"/>
  <c r="V6" i="65"/>
  <c r="Q6" i="65"/>
  <c r="N6" i="65"/>
  <c r="K6" i="65"/>
  <c r="H6" i="65"/>
  <c r="V5" i="65"/>
  <c r="Q5" i="65"/>
  <c r="N5" i="65"/>
  <c r="K5" i="65"/>
  <c r="H5" i="65"/>
  <c r="Q31" i="65" l="1"/>
  <c r="V31" i="65"/>
  <c r="W7" i="65"/>
  <c r="W11" i="65"/>
  <c r="M36" i="65"/>
  <c r="H31" i="65"/>
  <c r="H36" i="65" s="1"/>
  <c r="W8" i="65"/>
  <c r="W9" i="65"/>
  <c r="W14" i="65"/>
  <c r="W18" i="65"/>
  <c r="W22" i="65"/>
  <c r="W26" i="65"/>
  <c r="W30" i="65"/>
  <c r="E36" i="65"/>
  <c r="I36" i="65"/>
  <c r="T36" i="65"/>
  <c r="W5" i="65"/>
  <c r="W10" i="65"/>
  <c r="W12" i="65"/>
  <c r="W15" i="65"/>
  <c r="W19" i="65"/>
  <c r="W23" i="65"/>
  <c r="W27" i="65"/>
  <c r="P36" i="65"/>
  <c r="U36" i="65"/>
  <c r="K31" i="65"/>
  <c r="K36" i="65" s="1"/>
  <c r="N31" i="65"/>
  <c r="N36" i="65" s="1"/>
  <c r="W16" i="65"/>
  <c r="W20" i="65"/>
  <c r="W24" i="65"/>
  <c r="W28" i="65"/>
  <c r="L36" i="65"/>
  <c r="Q36" i="65"/>
  <c r="V36" i="65"/>
  <c r="W6" i="65"/>
  <c r="W34" i="65"/>
  <c r="W35" i="65" s="1"/>
  <c r="W31" i="65" l="1"/>
  <c r="W36" i="65"/>
  <c r="J47" i="49" l="1"/>
  <c r="K47" i="49"/>
  <c r="L47" i="49"/>
  <c r="M47" i="49"/>
  <c r="N47" i="49"/>
  <c r="J46" i="49"/>
  <c r="K46" i="49"/>
  <c r="L46" i="49"/>
  <c r="M46" i="49"/>
  <c r="N46" i="49"/>
  <c r="I41" i="49"/>
  <c r="I43" i="49"/>
  <c r="I44" i="49"/>
  <c r="G49" i="49" l="1"/>
  <c r="K49" i="49"/>
  <c r="G35" i="49"/>
  <c r="G53" i="49" s="1"/>
  <c r="H35" i="49"/>
  <c r="H53" i="49" s="1"/>
  <c r="J35" i="49"/>
  <c r="J53" i="49" s="1"/>
  <c r="K35" i="49"/>
  <c r="K53" i="49" s="1"/>
  <c r="L35" i="49"/>
  <c r="L53" i="49" s="1"/>
  <c r="M35" i="49"/>
  <c r="M53" i="49" s="1"/>
  <c r="N35" i="49"/>
  <c r="N53" i="49" s="1"/>
  <c r="G34" i="49"/>
  <c r="G52" i="49" s="1"/>
  <c r="H34" i="49"/>
  <c r="H52" i="49" s="1"/>
  <c r="J34" i="49"/>
  <c r="J52" i="49" s="1"/>
  <c r="K34" i="49"/>
  <c r="K52" i="49" s="1"/>
  <c r="L34" i="49"/>
  <c r="L52" i="49" s="1"/>
  <c r="M34" i="49"/>
  <c r="M52" i="49" s="1"/>
  <c r="N34" i="49"/>
  <c r="N52" i="49" s="1"/>
  <c r="J32" i="49"/>
  <c r="J50" i="49" s="1"/>
  <c r="K32" i="49"/>
  <c r="K50" i="49" s="1"/>
  <c r="L32" i="49"/>
  <c r="L50" i="49" s="1"/>
  <c r="M32" i="49"/>
  <c r="M50" i="49" s="1"/>
  <c r="N32" i="49"/>
  <c r="N50" i="49" s="1"/>
  <c r="J31" i="49"/>
  <c r="J49" i="49" s="1"/>
  <c r="K31" i="49"/>
  <c r="L31" i="49"/>
  <c r="L49" i="49" s="1"/>
  <c r="M31" i="49"/>
  <c r="M49" i="49" s="1"/>
  <c r="N31" i="49"/>
  <c r="N49" i="49" s="1"/>
  <c r="G32" i="49"/>
  <c r="G50" i="49" s="1"/>
  <c r="H32" i="49"/>
  <c r="H50" i="49" s="1"/>
  <c r="G31" i="49"/>
  <c r="H31" i="49"/>
  <c r="H49" i="49" s="1"/>
  <c r="E22" i="23"/>
  <c r="J16" i="62"/>
  <c r="J15" i="62"/>
  <c r="D15" i="28" l="1"/>
  <c r="D16" i="28"/>
  <c r="D13" i="28"/>
  <c r="D14" i="28"/>
  <c r="D17" i="28"/>
  <c r="D12" i="28"/>
  <c r="C18" i="28"/>
  <c r="B18" i="28"/>
  <c r="D18" i="28" l="1"/>
  <c r="H22" i="23" l="1"/>
  <c r="D11" i="1" l="1"/>
  <c r="I21" i="63" l="1"/>
  <c r="I22" i="63" s="1"/>
  <c r="G21" i="63"/>
  <c r="G22" i="63" s="1"/>
  <c r="F21" i="63"/>
  <c r="F22" i="63" s="1"/>
  <c r="E21" i="63"/>
  <c r="E22" i="63" s="1"/>
  <c r="D21" i="63"/>
  <c r="D22" i="63" s="1"/>
  <c r="H20" i="63"/>
  <c r="H19" i="63"/>
  <c r="H18" i="63"/>
  <c r="H17" i="63"/>
  <c r="H16" i="63"/>
  <c r="H15" i="63"/>
  <c r="H14" i="63"/>
  <c r="H13" i="63"/>
  <c r="H12" i="63"/>
  <c r="H11" i="63"/>
  <c r="H10" i="63"/>
  <c r="H9" i="63"/>
  <c r="H8" i="63"/>
  <c r="H7" i="63"/>
  <c r="H6" i="63"/>
  <c r="H5" i="63"/>
  <c r="H4" i="63"/>
  <c r="H3" i="63"/>
  <c r="H2" i="63"/>
  <c r="H22" i="63" l="1"/>
  <c r="H21" i="63"/>
  <c r="I18" i="62" l="1"/>
  <c r="H18" i="62"/>
  <c r="G18" i="62"/>
  <c r="E18" i="62"/>
  <c r="J18" i="62"/>
  <c r="M9" i="62"/>
  <c r="L9" i="62"/>
  <c r="K9" i="62"/>
  <c r="J9" i="62"/>
  <c r="H9" i="62"/>
  <c r="G9" i="62"/>
  <c r="F9" i="62"/>
  <c r="E9" i="62"/>
  <c r="N8" i="62"/>
  <c r="I8" i="62"/>
  <c r="N7" i="62"/>
  <c r="I7" i="62"/>
  <c r="N6" i="62"/>
  <c r="I6" i="62"/>
  <c r="N5" i="62"/>
  <c r="I5" i="62"/>
  <c r="N4" i="62"/>
  <c r="I4" i="62"/>
  <c r="I9" i="62" s="1"/>
  <c r="N9" i="62" l="1"/>
  <c r="P4" i="27"/>
  <c r="P5" i="27"/>
  <c r="P6" i="27"/>
  <c r="P7" i="27"/>
  <c r="P8" i="27"/>
  <c r="P9" i="27"/>
  <c r="P10" i="27"/>
  <c r="P11" i="27"/>
  <c r="P12" i="27"/>
  <c r="P13" i="27"/>
  <c r="P14" i="27"/>
  <c r="P15" i="27"/>
  <c r="P16" i="27"/>
  <c r="P17" i="27"/>
  <c r="P18" i="27"/>
  <c r="P19" i="27"/>
  <c r="P20" i="27"/>
  <c r="I17" i="15" l="1"/>
  <c r="I16" i="15"/>
  <c r="I8" i="15"/>
  <c r="I7" i="15"/>
  <c r="I6" i="15"/>
  <c r="D45" i="49"/>
  <c r="J903" i="61"/>
  <c r="B900" i="61"/>
  <c r="I880" i="61"/>
  <c r="G880" i="61"/>
  <c r="F880" i="61"/>
  <c r="E880" i="61"/>
  <c r="D880" i="61"/>
  <c r="C880" i="61"/>
  <c r="B880" i="61"/>
  <c r="H879" i="61"/>
  <c r="H869" i="61"/>
  <c r="J869" i="61" s="1"/>
  <c r="H865" i="61"/>
  <c r="J865" i="61" s="1"/>
  <c r="J861" i="61"/>
  <c r="H860" i="61"/>
  <c r="J860" i="61" s="1"/>
  <c r="H853" i="61"/>
  <c r="J853" i="61" s="1"/>
  <c r="J842" i="61"/>
  <c r="J841" i="61"/>
  <c r="H840" i="61"/>
  <c r="J840" i="61" s="1"/>
  <c r="J823" i="61"/>
  <c r="H822" i="61"/>
  <c r="J822" i="61" s="1"/>
  <c r="H805" i="61"/>
  <c r="J805" i="61" s="1"/>
  <c r="H794" i="61"/>
  <c r="J794" i="61" s="1"/>
  <c r="H791" i="61"/>
  <c r="J791" i="61" s="1"/>
  <c r="J774" i="61"/>
  <c r="J773" i="61"/>
  <c r="H772" i="61"/>
  <c r="J772" i="61" s="1"/>
  <c r="J767" i="61"/>
  <c r="H766" i="61"/>
  <c r="J766" i="61" s="1"/>
  <c r="J756" i="61"/>
  <c r="J755" i="61"/>
  <c r="J754" i="61"/>
  <c r="J753" i="61"/>
  <c r="J752" i="61"/>
  <c r="J751" i="61"/>
  <c r="J750" i="61"/>
  <c r="J749" i="61"/>
  <c r="J748" i="61"/>
  <c r="H747" i="61"/>
  <c r="J747" i="61" s="1"/>
  <c r="H743" i="61"/>
  <c r="J743" i="61" s="1"/>
  <c r="J717" i="61"/>
  <c r="J716" i="61"/>
  <c r="J715" i="61"/>
  <c r="H714" i="61"/>
  <c r="J714" i="61" s="1"/>
  <c r="J711" i="61"/>
  <c r="J710" i="61"/>
  <c r="J709" i="61"/>
  <c r="J708" i="61"/>
  <c r="J707" i="61"/>
  <c r="J706" i="61"/>
  <c r="J705" i="61"/>
  <c r="J704" i="61"/>
  <c r="J703" i="61"/>
  <c r="J702" i="61"/>
  <c r="I700" i="61"/>
  <c r="G700" i="61"/>
  <c r="F700" i="61"/>
  <c r="E700" i="61"/>
  <c r="D700" i="61"/>
  <c r="C700" i="61"/>
  <c r="B700" i="61"/>
  <c r="J699" i="61"/>
  <c r="J698" i="61"/>
  <c r="H697" i="61"/>
  <c r="J697" i="61" s="1"/>
  <c r="J696" i="61"/>
  <c r="J695" i="61"/>
  <c r="J694" i="61"/>
  <c r="H693" i="61"/>
  <c r="J693" i="61" s="1"/>
  <c r="J692" i="61"/>
  <c r="J691" i="61"/>
  <c r="J690" i="61"/>
  <c r="J689" i="61"/>
  <c r="H688" i="61"/>
  <c r="J687" i="61"/>
  <c r="J686" i="61"/>
  <c r="J685" i="61"/>
  <c r="J684" i="61"/>
  <c r="J683" i="61"/>
  <c r="J682" i="61"/>
  <c r="J681" i="61"/>
  <c r="J680" i="61"/>
  <c r="H679" i="61"/>
  <c r="J679" i="61" s="1"/>
  <c r="J678" i="61"/>
  <c r="J677" i="61"/>
  <c r="J676" i="61"/>
  <c r="J675" i="61"/>
  <c r="J674" i="61"/>
  <c r="H673" i="61"/>
  <c r="J673" i="61" s="1"/>
  <c r="J672" i="61"/>
  <c r="J671" i="61"/>
  <c r="J670" i="61"/>
  <c r="J669" i="61"/>
  <c r="J668" i="61"/>
  <c r="J667" i="61"/>
  <c r="J666" i="61"/>
  <c r="H665" i="61"/>
  <c r="J665" i="61" s="1"/>
  <c r="J664" i="61"/>
  <c r="J663" i="61"/>
  <c r="J662" i="61"/>
  <c r="J661" i="61"/>
  <c r="J660" i="61"/>
  <c r="J659" i="61"/>
  <c r="J658" i="61"/>
  <c r="J657" i="61"/>
  <c r="H656" i="61"/>
  <c r="J656" i="61" s="1"/>
  <c r="J655" i="61"/>
  <c r="J654" i="61"/>
  <c r="J653" i="61"/>
  <c r="J652" i="61"/>
  <c r="H651" i="61"/>
  <c r="J651" i="61" s="1"/>
  <c r="J650" i="61"/>
  <c r="J649" i="61"/>
  <c r="J648" i="61"/>
  <c r="J647" i="61"/>
  <c r="J646" i="61"/>
  <c r="J645" i="61"/>
  <c r="J644" i="61"/>
  <c r="J643" i="61"/>
  <c r="H642" i="61"/>
  <c r="J642" i="61" s="1"/>
  <c r="J641" i="61"/>
  <c r="J640" i="61"/>
  <c r="J639" i="61"/>
  <c r="J638" i="61"/>
  <c r="J637" i="61"/>
  <c r="J636" i="61"/>
  <c r="J635" i="61"/>
  <c r="H634" i="61"/>
  <c r="J634" i="61" s="1"/>
  <c r="J633" i="61"/>
  <c r="J632" i="61"/>
  <c r="H631" i="61"/>
  <c r="J631" i="61" s="1"/>
  <c r="J630" i="61"/>
  <c r="J629" i="61"/>
  <c r="J628" i="61"/>
  <c r="J627" i="61"/>
  <c r="J626" i="61"/>
  <c r="J625" i="61"/>
  <c r="J624" i="61"/>
  <c r="J623" i="61"/>
  <c r="J622" i="61"/>
  <c r="J621" i="61"/>
  <c r="J620" i="61"/>
  <c r="J619" i="61"/>
  <c r="J618" i="61"/>
  <c r="J617" i="61"/>
  <c r="J616" i="61"/>
  <c r="J615" i="61"/>
  <c r="H614" i="61"/>
  <c r="J614" i="61" s="1"/>
  <c r="J613" i="61"/>
  <c r="J612" i="61"/>
  <c r="H611" i="61"/>
  <c r="J611" i="61" s="1"/>
  <c r="J610" i="61"/>
  <c r="J609" i="61"/>
  <c r="J608" i="61"/>
  <c r="J607" i="61"/>
  <c r="J606" i="61"/>
  <c r="H605" i="61"/>
  <c r="J605" i="61" s="1"/>
  <c r="J604" i="61"/>
  <c r="J603" i="61"/>
  <c r="J602" i="61"/>
  <c r="J601" i="61"/>
  <c r="H600" i="61"/>
  <c r="J600" i="61" s="1"/>
  <c r="J599" i="61"/>
  <c r="J598" i="61"/>
  <c r="J597" i="61"/>
  <c r="H596" i="61"/>
  <c r="J596" i="61" s="1"/>
  <c r="J595" i="61"/>
  <c r="J594" i="61"/>
  <c r="J593" i="61"/>
  <c r="J592" i="61"/>
  <c r="J591" i="61"/>
  <c r="J590" i="61"/>
  <c r="J589" i="61"/>
  <c r="J588" i="61"/>
  <c r="H587" i="61"/>
  <c r="J587" i="61" s="1"/>
  <c r="J586" i="61"/>
  <c r="J585" i="61"/>
  <c r="J584" i="61"/>
  <c r="H583" i="61"/>
  <c r="J583" i="61" s="1"/>
  <c r="J582" i="61"/>
  <c r="J581" i="61"/>
  <c r="J580" i="61"/>
  <c r="J579" i="61"/>
  <c r="J578" i="61"/>
  <c r="J577" i="61"/>
  <c r="J576" i="61"/>
  <c r="J575" i="61"/>
  <c r="J574" i="61"/>
  <c r="J573" i="61"/>
  <c r="J572" i="61"/>
  <c r="J571" i="61"/>
  <c r="J570" i="61"/>
  <c r="J569" i="61"/>
  <c r="J568" i="61"/>
  <c r="H567" i="61"/>
  <c r="J567" i="61" s="1"/>
  <c r="J566" i="61"/>
  <c r="J565" i="61"/>
  <c r="J564" i="61"/>
  <c r="J563" i="61"/>
  <c r="J562" i="61"/>
  <c r="H561" i="61"/>
  <c r="J561" i="61" s="1"/>
  <c r="J560" i="61"/>
  <c r="J559" i="61"/>
  <c r="H558" i="61"/>
  <c r="J558" i="61" s="1"/>
  <c r="J557" i="61"/>
  <c r="J556" i="61"/>
  <c r="H555" i="61"/>
  <c r="J555" i="61" s="1"/>
  <c r="J554" i="61"/>
  <c r="J553" i="61"/>
  <c r="J552" i="61"/>
  <c r="J551" i="61"/>
  <c r="J550" i="61"/>
  <c r="J549" i="61"/>
  <c r="J548" i="61"/>
  <c r="J547" i="61"/>
  <c r="J546" i="61"/>
  <c r="H545" i="61"/>
  <c r="J545" i="61" s="1"/>
  <c r="J544" i="61"/>
  <c r="J543" i="61"/>
  <c r="J542" i="61"/>
  <c r="J541" i="61"/>
  <c r="H540" i="61"/>
  <c r="J540" i="61" s="1"/>
  <c r="J539" i="61"/>
  <c r="J538" i="61"/>
  <c r="J537" i="61"/>
  <c r="J536" i="61"/>
  <c r="H535" i="61"/>
  <c r="J535" i="61" s="1"/>
  <c r="J534" i="61"/>
  <c r="J533" i="61"/>
  <c r="J532" i="61"/>
  <c r="J531" i="61"/>
  <c r="J530" i="61"/>
  <c r="J529" i="61"/>
  <c r="H528" i="61"/>
  <c r="J528" i="61" s="1"/>
  <c r="J527" i="61"/>
  <c r="J526" i="61"/>
  <c r="J525" i="61"/>
  <c r="J524" i="61"/>
  <c r="J523" i="61"/>
  <c r="J522" i="61"/>
  <c r="J521" i="61"/>
  <c r="J520" i="61"/>
  <c r="J519" i="61"/>
  <c r="J518" i="61"/>
  <c r="H517" i="61"/>
  <c r="J517" i="61" s="1"/>
  <c r="J516" i="61"/>
  <c r="J515" i="61"/>
  <c r="J514" i="61"/>
  <c r="J513" i="61"/>
  <c r="J512" i="61"/>
  <c r="H511" i="61"/>
  <c r="J511" i="61" s="1"/>
  <c r="J510" i="61"/>
  <c r="J509" i="61"/>
  <c r="J508" i="61"/>
  <c r="J507" i="61"/>
  <c r="J506" i="61"/>
  <c r="J505" i="61"/>
  <c r="J504" i="61"/>
  <c r="J503" i="61"/>
  <c r="J502" i="61"/>
  <c r="J501" i="61"/>
  <c r="J500" i="61"/>
  <c r="H499" i="61"/>
  <c r="J499" i="61" s="1"/>
  <c r="J498" i="61"/>
  <c r="J497" i="61"/>
  <c r="J496" i="61"/>
  <c r="J495" i="61"/>
  <c r="J494" i="61"/>
  <c r="J493" i="61"/>
  <c r="J492" i="61"/>
  <c r="J491" i="61"/>
  <c r="J490" i="61"/>
  <c r="J489" i="61"/>
  <c r="J488" i="61"/>
  <c r="J487" i="61"/>
  <c r="H486" i="61"/>
  <c r="J486" i="61" s="1"/>
  <c r="J485" i="61"/>
  <c r="J484" i="61"/>
  <c r="J483" i="61"/>
  <c r="J482" i="61"/>
  <c r="J481" i="61"/>
  <c r="J480" i="61"/>
  <c r="J479" i="61"/>
  <c r="J478" i="61"/>
  <c r="J477" i="61"/>
  <c r="J476" i="61"/>
  <c r="J475" i="61"/>
  <c r="J474" i="61"/>
  <c r="J473" i="61"/>
  <c r="J472" i="61"/>
  <c r="J471" i="61"/>
  <c r="H470" i="61"/>
  <c r="J470" i="61" s="1"/>
  <c r="J469" i="61"/>
  <c r="J468" i="61"/>
  <c r="H467" i="61"/>
  <c r="J467" i="61" s="1"/>
  <c r="J466" i="61"/>
  <c r="J465" i="61"/>
  <c r="J464" i="61"/>
  <c r="J463" i="61"/>
  <c r="J462" i="61"/>
  <c r="J461" i="61"/>
  <c r="H460" i="61"/>
  <c r="J460" i="61" s="1"/>
  <c r="J459" i="61"/>
  <c r="J458" i="61"/>
  <c r="J457" i="61"/>
  <c r="J456" i="61"/>
  <c r="J455" i="61"/>
  <c r="J454" i="61"/>
  <c r="H453" i="61"/>
  <c r="J453" i="61" s="1"/>
  <c r="J452" i="61"/>
  <c r="J451" i="61"/>
  <c r="J450" i="61"/>
  <c r="J449" i="61"/>
  <c r="J448" i="61"/>
  <c r="J447" i="61"/>
  <c r="J446" i="61"/>
  <c r="J445" i="61"/>
  <c r="J444" i="61"/>
  <c r="J443" i="61"/>
  <c r="J442" i="61"/>
  <c r="J441" i="61"/>
  <c r="J440" i="61"/>
  <c r="J439" i="61"/>
  <c r="H438" i="61"/>
  <c r="J438" i="61" s="1"/>
  <c r="J437" i="61"/>
  <c r="J436" i="61"/>
  <c r="J435" i="61"/>
  <c r="J434" i="61"/>
  <c r="J433" i="61"/>
  <c r="J432" i="61"/>
  <c r="J431" i="61"/>
  <c r="J430" i="61"/>
  <c r="J429" i="61"/>
  <c r="H428" i="61"/>
  <c r="J428" i="61" s="1"/>
  <c r="J427" i="61"/>
  <c r="J426" i="61"/>
  <c r="H425" i="61"/>
  <c r="J425" i="61" s="1"/>
  <c r="J424" i="61"/>
  <c r="J423" i="61"/>
  <c r="J422" i="61"/>
  <c r="J421" i="61"/>
  <c r="J420" i="61"/>
  <c r="H419" i="61"/>
  <c r="J419" i="61" s="1"/>
  <c r="J418" i="61"/>
  <c r="J417" i="61"/>
  <c r="J416" i="61"/>
  <c r="J415" i="61"/>
  <c r="H414" i="61"/>
  <c r="J414" i="61" s="1"/>
  <c r="J413" i="61"/>
  <c r="J412" i="61"/>
  <c r="J411" i="61"/>
  <c r="J410" i="61"/>
  <c r="J409" i="61"/>
  <c r="J408" i="61"/>
  <c r="J407" i="61"/>
  <c r="J406" i="61"/>
  <c r="J405" i="61"/>
  <c r="J404" i="61"/>
  <c r="H404" i="61"/>
  <c r="J403" i="61"/>
  <c r="J402" i="61"/>
  <c r="J401" i="61"/>
  <c r="J400" i="61"/>
  <c r="J399" i="61"/>
  <c r="J398" i="61"/>
  <c r="J397" i="61"/>
  <c r="J396" i="61"/>
  <c r="H395" i="61"/>
  <c r="J395" i="61" s="1"/>
  <c r="J394" i="61"/>
  <c r="J393" i="61"/>
  <c r="J392" i="61"/>
  <c r="J391" i="61"/>
  <c r="J390" i="61"/>
  <c r="J389" i="61"/>
  <c r="H388" i="61"/>
  <c r="J388" i="61" s="1"/>
  <c r="J387" i="61"/>
  <c r="J386" i="61"/>
  <c r="H385" i="61"/>
  <c r="J385" i="61" s="1"/>
  <c r="J384" i="61"/>
  <c r="J383" i="61"/>
  <c r="J382" i="61"/>
  <c r="J381" i="61"/>
  <c r="J380" i="61"/>
  <c r="J379" i="61"/>
  <c r="H378" i="61"/>
  <c r="J378" i="61" s="1"/>
  <c r="J377" i="61"/>
  <c r="J376" i="61"/>
  <c r="H375" i="61"/>
  <c r="J375" i="61" s="1"/>
  <c r="J374" i="61"/>
  <c r="J373" i="61"/>
  <c r="J372" i="61"/>
  <c r="J371" i="61"/>
  <c r="J370" i="61"/>
  <c r="J369" i="61"/>
  <c r="J368" i="61"/>
  <c r="J367" i="61"/>
  <c r="J366" i="61"/>
  <c r="J365" i="61"/>
  <c r="J364" i="61"/>
  <c r="J363" i="61"/>
  <c r="J362" i="61"/>
  <c r="J361" i="61"/>
  <c r="J360" i="61"/>
  <c r="J359" i="61"/>
  <c r="J358" i="61"/>
  <c r="J357" i="61"/>
  <c r="J356" i="61"/>
  <c r="J355" i="61"/>
  <c r="J354" i="61"/>
  <c r="J353" i="61"/>
  <c r="H352" i="61"/>
  <c r="J352" i="61" s="1"/>
  <c r="J351" i="61"/>
  <c r="J350" i="61"/>
  <c r="J349" i="61"/>
  <c r="J348" i="61"/>
  <c r="J347" i="61"/>
  <c r="J346" i="61"/>
  <c r="J345" i="61"/>
  <c r="J344" i="61"/>
  <c r="J343" i="61"/>
  <c r="J342" i="61"/>
  <c r="H341" i="61"/>
  <c r="J341" i="61" s="1"/>
  <c r="J340" i="61"/>
  <c r="J339" i="61"/>
  <c r="J338" i="61"/>
  <c r="J337" i="61"/>
  <c r="J336" i="61"/>
  <c r="J335" i="61"/>
  <c r="J334" i="61"/>
  <c r="J333" i="61"/>
  <c r="J332" i="61"/>
  <c r="J331" i="61"/>
  <c r="J330" i="61"/>
  <c r="J329" i="61"/>
  <c r="J328" i="61"/>
  <c r="J327" i="61"/>
  <c r="H326" i="61"/>
  <c r="J326" i="61" s="1"/>
  <c r="J325" i="61"/>
  <c r="J324" i="61"/>
  <c r="J323" i="61"/>
  <c r="J322" i="61"/>
  <c r="J321" i="61"/>
  <c r="J320" i="61"/>
  <c r="H319" i="61"/>
  <c r="J319" i="61" s="1"/>
  <c r="J318" i="61"/>
  <c r="J317" i="61"/>
  <c r="J316" i="61"/>
  <c r="J315" i="61"/>
  <c r="J314" i="61"/>
  <c r="H313" i="61"/>
  <c r="J313" i="61" s="1"/>
  <c r="J312" i="61"/>
  <c r="J311" i="61"/>
  <c r="J310" i="61"/>
  <c r="J309" i="61"/>
  <c r="J308" i="61"/>
  <c r="J307" i="61"/>
  <c r="J306" i="61"/>
  <c r="J305" i="61"/>
  <c r="J304" i="61"/>
  <c r="J303" i="61"/>
  <c r="H302" i="61"/>
  <c r="J302" i="61" s="1"/>
  <c r="J301" i="61"/>
  <c r="J300" i="61"/>
  <c r="J299" i="61"/>
  <c r="J298" i="61"/>
  <c r="J297" i="61"/>
  <c r="J296" i="61"/>
  <c r="J295" i="61"/>
  <c r="J294" i="61"/>
  <c r="J293" i="61"/>
  <c r="H292" i="61"/>
  <c r="J292" i="61" s="1"/>
  <c r="J291" i="61"/>
  <c r="J290" i="61"/>
  <c r="J289" i="61"/>
  <c r="H288" i="61"/>
  <c r="J288" i="61" s="1"/>
  <c r="J287" i="61"/>
  <c r="J286" i="61"/>
  <c r="J285" i="61"/>
  <c r="J284" i="61"/>
  <c r="J283" i="61"/>
  <c r="J282" i="61"/>
  <c r="J281" i="61"/>
  <c r="J280" i="61"/>
  <c r="J279" i="61"/>
  <c r="H278" i="61"/>
  <c r="J278" i="61" s="1"/>
  <c r="J277" i="61"/>
  <c r="J276" i="61"/>
  <c r="J275" i="61"/>
  <c r="J274" i="61"/>
  <c r="J273" i="61"/>
  <c r="J272" i="61"/>
  <c r="J271" i="61"/>
  <c r="J270" i="61"/>
  <c r="J269" i="61"/>
  <c r="J268" i="61"/>
  <c r="H267" i="61"/>
  <c r="J267" i="61" s="1"/>
  <c r="J266" i="61"/>
  <c r="J265" i="61"/>
  <c r="J264" i="61"/>
  <c r="J263" i="61"/>
  <c r="J262" i="61"/>
  <c r="J261" i="61"/>
  <c r="J260" i="61"/>
  <c r="J259" i="61"/>
  <c r="J258" i="61"/>
  <c r="J257" i="61"/>
  <c r="J256" i="61"/>
  <c r="J255" i="61"/>
  <c r="J254" i="61"/>
  <c r="J253" i="61"/>
  <c r="H252" i="61"/>
  <c r="J252" i="61" s="1"/>
  <c r="J251" i="61"/>
  <c r="J250" i="61"/>
  <c r="H249" i="61"/>
  <c r="J249" i="61" s="1"/>
  <c r="J248" i="61"/>
  <c r="J247" i="61"/>
  <c r="J246" i="61"/>
  <c r="J245" i="61"/>
  <c r="J244" i="61"/>
  <c r="J243" i="61"/>
  <c r="J242" i="61"/>
  <c r="J241" i="61"/>
  <c r="J240" i="61"/>
  <c r="J239" i="61"/>
  <c r="J238" i="61"/>
  <c r="J237" i="61"/>
  <c r="J236" i="61"/>
  <c r="J235" i="61"/>
  <c r="J234" i="61"/>
  <c r="J233" i="61"/>
  <c r="H232" i="61"/>
  <c r="J232" i="61" s="1"/>
  <c r="J231" i="61"/>
  <c r="J230" i="61"/>
  <c r="J229" i="61"/>
  <c r="J228" i="61"/>
  <c r="J227" i="61"/>
  <c r="H226" i="61"/>
  <c r="J226" i="61" s="1"/>
  <c r="J225" i="61"/>
  <c r="J224" i="61"/>
  <c r="H223" i="61"/>
  <c r="J223" i="61" s="1"/>
  <c r="J222" i="61"/>
  <c r="J221" i="61"/>
  <c r="J220" i="61"/>
  <c r="J219" i="61"/>
  <c r="J218" i="61"/>
  <c r="J217" i="61"/>
  <c r="J216" i="61"/>
  <c r="J215" i="61"/>
  <c r="J214" i="61"/>
  <c r="J213" i="61"/>
  <c r="J212" i="61"/>
  <c r="J211" i="61"/>
  <c r="J210" i="61"/>
  <c r="J209" i="61"/>
  <c r="J208" i="61"/>
  <c r="J207" i="61"/>
  <c r="H206" i="61"/>
  <c r="J206" i="61" s="1"/>
  <c r="J205" i="61"/>
  <c r="J204" i="61"/>
  <c r="H203" i="61"/>
  <c r="J203" i="61" s="1"/>
  <c r="J202" i="61"/>
  <c r="J201" i="61"/>
  <c r="J200" i="61"/>
  <c r="J199" i="61"/>
  <c r="J198" i="61"/>
  <c r="J197" i="61"/>
  <c r="H196" i="61"/>
  <c r="J196" i="61" s="1"/>
  <c r="J195" i="61"/>
  <c r="J194" i="61"/>
  <c r="H193" i="61"/>
  <c r="J193" i="61" s="1"/>
  <c r="J192" i="61"/>
  <c r="J191" i="61"/>
  <c r="J190" i="61"/>
  <c r="J189" i="61"/>
  <c r="J188" i="61"/>
  <c r="J187" i="61"/>
  <c r="J186" i="61"/>
  <c r="H185" i="61"/>
  <c r="J185" i="61" s="1"/>
  <c r="J184" i="61"/>
  <c r="J183" i="61"/>
  <c r="J182" i="61"/>
  <c r="H181" i="61"/>
  <c r="J181" i="61" s="1"/>
  <c r="J180" i="61"/>
  <c r="J179" i="61"/>
  <c r="J178" i="61"/>
  <c r="J177" i="61"/>
  <c r="J176" i="61"/>
  <c r="J175" i="61"/>
  <c r="J174" i="61"/>
  <c r="J173" i="61"/>
  <c r="J172" i="61"/>
  <c r="J171" i="61"/>
  <c r="J170" i="61"/>
  <c r="J169" i="61"/>
  <c r="H168" i="61"/>
  <c r="J168" i="61" s="1"/>
  <c r="J167" i="61"/>
  <c r="J166" i="61"/>
  <c r="J165" i="61"/>
  <c r="J164" i="61"/>
  <c r="H163" i="61"/>
  <c r="J163" i="61" s="1"/>
  <c r="J162" i="61"/>
  <c r="J161" i="61"/>
  <c r="J160" i="61"/>
  <c r="J159" i="61"/>
  <c r="J158" i="61"/>
  <c r="J157" i="61"/>
  <c r="J156" i="61"/>
  <c r="H155" i="61"/>
  <c r="J155" i="61" s="1"/>
  <c r="J154" i="61"/>
  <c r="J153" i="61"/>
  <c r="J152" i="61"/>
  <c r="J151" i="61"/>
  <c r="J150" i="61"/>
  <c r="J149" i="61"/>
  <c r="H148" i="61"/>
  <c r="J148" i="61" s="1"/>
  <c r="J147" i="61"/>
  <c r="J146" i="61"/>
  <c r="J145" i="61"/>
  <c r="H144" i="61"/>
  <c r="J144" i="61" s="1"/>
  <c r="J143" i="61"/>
  <c r="J142" i="61"/>
  <c r="J141" i="61"/>
  <c r="J140" i="61"/>
  <c r="J139" i="61"/>
  <c r="J138" i="61"/>
  <c r="J137" i="61"/>
  <c r="J136" i="61"/>
  <c r="J133" i="61"/>
  <c r="I131" i="61"/>
  <c r="G131" i="61"/>
  <c r="F131" i="61"/>
  <c r="E131" i="61"/>
  <c r="D131" i="61"/>
  <c r="C131" i="61"/>
  <c r="B131" i="61"/>
  <c r="H130" i="61"/>
  <c r="J126" i="61"/>
  <c r="J125" i="61"/>
  <c r="J124" i="61"/>
  <c r="J123" i="61"/>
  <c r="H122" i="61"/>
  <c r="J122" i="61" s="1"/>
  <c r="J121" i="61"/>
  <c r="J120" i="61"/>
  <c r="H119" i="61"/>
  <c r="J119" i="61" s="1"/>
  <c r="H99" i="61"/>
  <c r="J99" i="61" s="1"/>
  <c r="H95" i="61"/>
  <c r="J95" i="61" s="1"/>
  <c r="J91" i="61"/>
  <c r="J90" i="61"/>
  <c r="J89" i="61"/>
  <c r="G87" i="61"/>
  <c r="F87" i="61"/>
  <c r="E87" i="61"/>
  <c r="D87" i="61"/>
  <c r="C87" i="61"/>
  <c r="B87" i="61"/>
  <c r="I86" i="61"/>
  <c r="H86" i="61"/>
  <c r="G86" i="61"/>
  <c r="F86" i="61"/>
  <c r="E86" i="61"/>
  <c r="D86" i="61"/>
  <c r="C86" i="61"/>
  <c r="B86" i="61"/>
  <c r="H80" i="61"/>
  <c r="J80" i="61" s="1"/>
  <c r="H77" i="61"/>
  <c r="J77" i="61" s="1"/>
  <c r="I70" i="61"/>
  <c r="I87" i="61" s="1"/>
  <c r="H70" i="61"/>
  <c r="J67" i="61"/>
  <c r="J66" i="61"/>
  <c r="I65" i="61"/>
  <c r="H65" i="61"/>
  <c r="G65" i="61"/>
  <c r="F65" i="61"/>
  <c r="E65" i="61"/>
  <c r="D65" i="61"/>
  <c r="C65" i="61"/>
  <c r="B65" i="61"/>
  <c r="I62" i="61"/>
  <c r="H62" i="61"/>
  <c r="G62" i="61"/>
  <c r="F62" i="61"/>
  <c r="E62" i="61"/>
  <c r="D62" i="61"/>
  <c r="C62" i="61"/>
  <c r="B62" i="61"/>
  <c r="I58" i="61"/>
  <c r="H58" i="61"/>
  <c r="G58" i="61"/>
  <c r="F58" i="61"/>
  <c r="E58" i="61"/>
  <c r="D58" i="61"/>
  <c r="C58" i="61"/>
  <c r="B58" i="61"/>
  <c r="H56" i="61"/>
  <c r="H54" i="61"/>
  <c r="J54" i="61" s="1"/>
  <c r="J52" i="61"/>
  <c r="J51" i="61"/>
  <c r="H50" i="61"/>
  <c r="J50" i="61" s="1"/>
  <c r="J13" i="61"/>
  <c r="J12" i="61"/>
  <c r="J11" i="61"/>
  <c r="I10" i="61"/>
  <c r="H10" i="61"/>
  <c r="G10" i="61"/>
  <c r="F10" i="61"/>
  <c r="E10" i="61"/>
  <c r="D10" i="61"/>
  <c r="C10" i="61"/>
  <c r="B10" i="61"/>
  <c r="H7" i="61"/>
  <c r="J7" i="61" s="1"/>
  <c r="J70" i="61" l="1"/>
  <c r="F881" i="61"/>
  <c r="F883" i="61" s="1"/>
  <c r="I881" i="61"/>
  <c r="I883" i="61" s="1"/>
  <c r="J86" i="61"/>
  <c r="H87" i="61"/>
  <c r="J87" i="61" s="1"/>
  <c r="J65" i="61"/>
  <c r="J56" i="61"/>
  <c r="J62" i="61"/>
  <c r="H880" i="61"/>
  <c r="J880" i="61" s="1"/>
  <c r="J58" i="61"/>
  <c r="D881" i="61"/>
  <c r="D883" i="61" s="1"/>
  <c r="H700" i="61"/>
  <c r="B881" i="61"/>
  <c r="B883" i="61" s="1"/>
  <c r="J10" i="61"/>
  <c r="E881" i="61"/>
  <c r="E883" i="61" s="1"/>
  <c r="H131" i="61"/>
  <c r="J131" i="61" s="1"/>
  <c r="G881" i="61"/>
  <c r="G883" i="61" s="1"/>
  <c r="C881" i="61"/>
  <c r="C883" i="61" s="1"/>
  <c r="J130" i="61"/>
  <c r="J879" i="61"/>
  <c r="J688" i="61"/>
  <c r="H881" i="61" l="1"/>
  <c r="H883" i="61" s="1"/>
  <c r="J700" i="61"/>
  <c r="J881" i="61" l="1"/>
  <c r="J883" i="61" s="1"/>
  <c r="N56" i="49"/>
  <c r="M56" i="49"/>
  <c r="H56" i="49"/>
  <c r="G56" i="49"/>
  <c r="N55" i="49"/>
  <c r="M55" i="49"/>
  <c r="H55" i="49"/>
  <c r="G55" i="49"/>
  <c r="N54" i="49"/>
  <c r="M54" i="49"/>
  <c r="H54" i="49"/>
  <c r="G54" i="49"/>
  <c r="N51" i="49"/>
  <c r="M51" i="49"/>
  <c r="H51" i="49"/>
  <c r="G51" i="49"/>
  <c r="M48" i="49"/>
  <c r="H47" i="49"/>
  <c r="G47" i="49"/>
  <c r="F47" i="49"/>
  <c r="E47" i="49"/>
  <c r="D47" i="49"/>
  <c r="H46" i="49"/>
  <c r="G46" i="49"/>
  <c r="F46" i="49"/>
  <c r="E46" i="49"/>
  <c r="E48" i="49" s="1"/>
  <c r="D46" i="49"/>
  <c r="D48" i="49" s="1"/>
  <c r="N45" i="49"/>
  <c r="M45" i="49"/>
  <c r="L45" i="49"/>
  <c r="K45" i="49"/>
  <c r="J45" i="49"/>
  <c r="H45" i="49"/>
  <c r="G45" i="49"/>
  <c r="F45" i="49"/>
  <c r="E45" i="49"/>
  <c r="O43" i="49"/>
  <c r="N42" i="49"/>
  <c r="L42" i="49"/>
  <c r="K42" i="49"/>
  <c r="J42" i="49"/>
  <c r="H42" i="49"/>
  <c r="G42" i="49"/>
  <c r="F42" i="49"/>
  <c r="E42" i="49"/>
  <c r="D42" i="49"/>
  <c r="I40" i="49"/>
  <c r="N36" i="49"/>
  <c r="H36" i="49"/>
  <c r="G36" i="49"/>
  <c r="F35" i="49"/>
  <c r="F53" i="49" s="1"/>
  <c r="E35" i="49"/>
  <c r="E53" i="49" s="1"/>
  <c r="D35" i="49"/>
  <c r="D53" i="49" s="1"/>
  <c r="F34" i="49"/>
  <c r="F52" i="49" s="1"/>
  <c r="E34" i="49"/>
  <c r="E52" i="49" s="1"/>
  <c r="D34" i="49"/>
  <c r="D52" i="49" s="1"/>
  <c r="N33" i="49"/>
  <c r="M33" i="49"/>
  <c r="M36" i="49" s="1"/>
  <c r="H33" i="49"/>
  <c r="G33" i="49"/>
  <c r="F32" i="49"/>
  <c r="F50" i="49" s="1"/>
  <c r="E32" i="49"/>
  <c r="E50" i="49" s="1"/>
  <c r="D32" i="49"/>
  <c r="D50" i="49" s="1"/>
  <c r="F31" i="49"/>
  <c r="F49" i="49" s="1"/>
  <c r="E31" i="49"/>
  <c r="E49" i="49" s="1"/>
  <c r="D31" i="49"/>
  <c r="D49" i="49" s="1"/>
  <c r="N29" i="49"/>
  <c r="M29" i="49"/>
  <c r="L29" i="49"/>
  <c r="K29" i="49"/>
  <c r="J29" i="49"/>
  <c r="H29" i="49"/>
  <c r="G29" i="49"/>
  <c r="F29" i="49"/>
  <c r="E29" i="49"/>
  <c r="D29" i="49"/>
  <c r="N28" i="49"/>
  <c r="M28" i="49"/>
  <c r="L28" i="49"/>
  <c r="K28" i="49"/>
  <c r="J28" i="49"/>
  <c r="H28" i="49"/>
  <c r="G28" i="49"/>
  <c r="F28" i="49"/>
  <c r="E28" i="49"/>
  <c r="D28" i="49"/>
  <c r="N27" i="49"/>
  <c r="M27" i="49"/>
  <c r="L27" i="49"/>
  <c r="K27" i="49"/>
  <c r="J27" i="49"/>
  <c r="H27" i="49"/>
  <c r="G27" i="49"/>
  <c r="F27" i="49"/>
  <c r="E27" i="49"/>
  <c r="D27" i="49"/>
  <c r="I26" i="49"/>
  <c r="I25" i="49"/>
  <c r="O25" i="49" s="1"/>
  <c r="N24" i="49"/>
  <c r="L24" i="49"/>
  <c r="K24" i="49"/>
  <c r="J24" i="49"/>
  <c r="H24" i="49"/>
  <c r="G24" i="49"/>
  <c r="F24" i="49"/>
  <c r="E24" i="49"/>
  <c r="D24" i="49"/>
  <c r="I23" i="49"/>
  <c r="I22" i="49"/>
  <c r="N20" i="49"/>
  <c r="M20" i="49"/>
  <c r="L20" i="49"/>
  <c r="L21" i="49" s="1"/>
  <c r="K20" i="49"/>
  <c r="J20" i="49"/>
  <c r="H20" i="49"/>
  <c r="G20" i="49"/>
  <c r="F20" i="49"/>
  <c r="E20" i="49"/>
  <c r="D20" i="49"/>
  <c r="D21" i="49" s="1"/>
  <c r="N19" i="49"/>
  <c r="M19" i="49"/>
  <c r="L19" i="49"/>
  <c r="K19" i="49"/>
  <c r="J19" i="49"/>
  <c r="H19" i="49"/>
  <c r="G19" i="49"/>
  <c r="F19" i="49"/>
  <c r="E19" i="49"/>
  <c r="D19" i="49"/>
  <c r="N18" i="49"/>
  <c r="M18" i="49"/>
  <c r="L18" i="49"/>
  <c r="K18" i="49"/>
  <c r="J18" i="49"/>
  <c r="H18" i="49"/>
  <c r="G18" i="49"/>
  <c r="F18" i="49"/>
  <c r="E18" i="49"/>
  <c r="D18" i="49"/>
  <c r="I17" i="49"/>
  <c r="O17" i="49" s="1"/>
  <c r="I16" i="49"/>
  <c r="O16" i="49" s="1"/>
  <c r="N15" i="49"/>
  <c r="M15" i="49"/>
  <c r="L15" i="49"/>
  <c r="K15" i="49"/>
  <c r="J15" i="49"/>
  <c r="H15" i="49"/>
  <c r="G15" i="49"/>
  <c r="F15" i="49"/>
  <c r="E15" i="49"/>
  <c r="D15" i="49"/>
  <c r="I14" i="49"/>
  <c r="O14" i="49" s="1"/>
  <c r="I13" i="49"/>
  <c r="I19" i="49" s="1"/>
  <c r="N11" i="49"/>
  <c r="L11" i="49"/>
  <c r="K11" i="49"/>
  <c r="J11" i="49"/>
  <c r="H11" i="49"/>
  <c r="G11" i="49"/>
  <c r="F11" i="49"/>
  <c r="E11" i="49"/>
  <c r="D11" i="49"/>
  <c r="N10" i="49"/>
  <c r="M10" i="49"/>
  <c r="M12" i="49" s="1"/>
  <c r="L10" i="49"/>
  <c r="K10" i="49"/>
  <c r="J10" i="49"/>
  <c r="H10" i="49"/>
  <c r="G10" i="49"/>
  <c r="F10" i="49"/>
  <c r="E10" i="49"/>
  <c r="D10" i="49"/>
  <c r="N9" i="49"/>
  <c r="L9" i="49"/>
  <c r="K9" i="49"/>
  <c r="J9" i="49"/>
  <c r="H9" i="49"/>
  <c r="G9" i="49"/>
  <c r="F9" i="49"/>
  <c r="E9" i="49"/>
  <c r="D9" i="49"/>
  <c r="I8" i="49"/>
  <c r="I7" i="49"/>
  <c r="H6" i="49"/>
  <c r="G6" i="49"/>
  <c r="F6" i="49"/>
  <c r="E6" i="49"/>
  <c r="D6" i="49"/>
  <c r="I5" i="49"/>
  <c r="I4" i="49"/>
  <c r="O4" i="49" l="1"/>
  <c r="I31" i="49"/>
  <c r="I49" i="49" s="1"/>
  <c r="N12" i="49"/>
  <c r="E21" i="49"/>
  <c r="K21" i="49"/>
  <c r="I42" i="49"/>
  <c r="O7" i="49"/>
  <c r="I34" i="49"/>
  <c r="I52" i="49" s="1"/>
  <c r="I45" i="49"/>
  <c r="E38" i="49"/>
  <c r="O26" i="49"/>
  <c r="I35" i="49"/>
  <c r="I53" i="49" s="1"/>
  <c r="O23" i="49"/>
  <c r="I32" i="49"/>
  <c r="I50" i="49" s="1"/>
  <c r="G57" i="49"/>
  <c r="H48" i="49"/>
  <c r="H37" i="49"/>
  <c r="E55" i="49"/>
  <c r="E37" i="49"/>
  <c r="L37" i="49"/>
  <c r="I46" i="49"/>
  <c r="O46" i="49" s="1"/>
  <c r="H38" i="49"/>
  <c r="E30" i="49"/>
  <c r="L30" i="49"/>
  <c r="M57" i="49"/>
  <c r="G37" i="49"/>
  <c r="J37" i="49"/>
  <c r="I28" i="49"/>
  <c r="O28" i="49" s="1"/>
  <c r="K55" i="49"/>
  <c r="F12" i="49"/>
  <c r="M21" i="49"/>
  <c r="H30" i="49"/>
  <c r="L55" i="49"/>
  <c r="J12" i="49"/>
  <c r="H21" i="49"/>
  <c r="N21" i="49"/>
  <c r="J36" i="49"/>
  <c r="L48" i="49"/>
  <c r="H57" i="49"/>
  <c r="F38" i="49"/>
  <c r="F39" i="49" s="1"/>
  <c r="O40" i="49"/>
  <c r="D12" i="49"/>
  <c r="I15" i="49"/>
  <c r="I18" i="49"/>
  <c r="O18" i="49" s="1"/>
  <c r="I20" i="49"/>
  <c r="I21" i="49" s="1"/>
  <c r="J33" i="49"/>
  <c r="J54" i="49"/>
  <c r="D51" i="49"/>
  <c r="I27" i="49"/>
  <c r="O27" i="49" s="1"/>
  <c r="F55" i="49"/>
  <c r="I47" i="49"/>
  <c r="I6" i="49"/>
  <c r="J6" i="49" s="1"/>
  <c r="K6" i="49" s="1"/>
  <c r="J21" i="49"/>
  <c r="G30" i="49"/>
  <c r="N38" i="49"/>
  <c r="K48" i="49"/>
  <c r="E12" i="49"/>
  <c r="F37" i="49"/>
  <c r="L36" i="49"/>
  <c r="O42" i="49"/>
  <c r="L38" i="49"/>
  <c r="F21" i="49"/>
  <c r="N37" i="49"/>
  <c r="J38" i="49"/>
  <c r="J39" i="49" s="1"/>
  <c r="M30" i="49"/>
  <c r="D36" i="49"/>
  <c r="N48" i="49"/>
  <c r="N57" i="49"/>
  <c r="I9" i="49"/>
  <c r="O9" i="49" s="1"/>
  <c r="I24" i="49"/>
  <c r="O24" i="49" s="1"/>
  <c r="M37" i="49"/>
  <c r="M39" i="49" s="1"/>
  <c r="D37" i="49"/>
  <c r="K37" i="49"/>
  <c r="G21" i="49"/>
  <c r="D30" i="49"/>
  <c r="K30" i="49"/>
  <c r="D33" i="49"/>
  <c r="E54" i="49"/>
  <c r="G48" i="49"/>
  <c r="J55" i="49"/>
  <c r="G12" i="49"/>
  <c r="G38" i="49"/>
  <c r="L12" i="49"/>
  <c r="I11" i="49"/>
  <c r="O11" i="49" s="1"/>
  <c r="O19" i="49"/>
  <c r="I29" i="49"/>
  <c r="F56" i="49"/>
  <c r="F51" i="49"/>
  <c r="E33" i="49"/>
  <c r="F54" i="49"/>
  <c r="E36" i="49"/>
  <c r="J48" i="49"/>
  <c r="J56" i="49"/>
  <c r="J51" i="49"/>
  <c r="O5" i="49"/>
  <c r="O8" i="49"/>
  <c r="K12" i="49"/>
  <c r="K38" i="49"/>
  <c r="O13" i="49"/>
  <c r="O22" i="49"/>
  <c r="J30" i="49"/>
  <c r="F33" i="49"/>
  <c r="F48" i="49"/>
  <c r="D55" i="49"/>
  <c r="K33" i="49"/>
  <c r="K54" i="49"/>
  <c r="K36" i="49"/>
  <c r="D38" i="49"/>
  <c r="H12" i="49"/>
  <c r="O15" i="49"/>
  <c r="F30" i="49"/>
  <c r="N30" i="49"/>
  <c r="E56" i="49"/>
  <c r="E57" i="49" s="1"/>
  <c r="E51" i="49"/>
  <c r="L33" i="49"/>
  <c r="O44" i="49"/>
  <c r="D54" i="49"/>
  <c r="D56" i="49"/>
  <c r="F36" i="49"/>
  <c r="O41" i="49"/>
  <c r="L54" i="49"/>
  <c r="I10" i="49"/>
  <c r="E4" i="23"/>
  <c r="H4" i="23" s="1"/>
  <c r="E5" i="23"/>
  <c r="H5" i="23" s="1"/>
  <c r="E6" i="23"/>
  <c r="H6" i="23" s="1"/>
  <c r="E7" i="23"/>
  <c r="H7" i="23" s="1"/>
  <c r="E8" i="23"/>
  <c r="H8" i="23" s="1"/>
  <c r="E9" i="23"/>
  <c r="H9" i="23" s="1"/>
  <c r="E10" i="23"/>
  <c r="H10" i="23" s="1"/>
  <c r="E11" i="23"/>
  <c r="H11" i="23" s="1"/>
  <c r="E12" i="23"/>
  <c r="H12" i="23" s="1"/>
  <c r="E13" i="23"/>
  <c r="H13" i="23" s="1"/>
  <c r="E14" i="23"/>
  <c r="H14" i="23" s="1"/>
  <c r="E15" i="23"/>
  <c r="H15" i="23" s="1"/>
  <c r="E16" i="23"/>
  <c r="H16" i="23" s="1"/>
  <c r="E17" i="23"/>
  <c r="H17" i="23" s="1"/>
  <c r="E18" i="23"/>
  <c r="H18" i="23" s="1"/>
  <c r="E19" i="23"/>
  <c r="H19" i="23" s="1"/>
  <c r="E20" i="23"/>
  <c r="H20" i="23" s="1"/>
  <c r="E3" i="23"/>
  <c r="O29" i="49" l="1"/>
  <c r="H3" i="23"/>
  <c r="E21" i="23"/>
  <c r="N39" i="49"/>
  <c r="E39" i="49"/>
  <c r="I48" i="49"/>
  <c r="O48" i="49" s="1"/>
  <c r="H39" i="49"/>
  <c r="G39" i="49"/>
  <c r="L39" i="49"/>
  <c r="O21" i="49"/>
  <c r="I36" i="49"/>
  <c r="O36" i="49" s="1"/>
  <c r="O35" i="49"/>
  <c r="O20" i="49"/>
  <c r="O53" i="49"/>
  <c r="I30" i="49"/>
  <c r="O30" i="49" s="1"/>
  <c r="O47" i="49"/>
  <c r="J57" i="49"/>
  <c r="K39" i="49"/>
  <c r="F57" i="49"/>
  <c r="O10" i="49"/>
  <c r="I37" i="49"/>
  <c r="O37" i="49" s="1"/>
  <c r="O31" i="49"/>
  <c r="D39" i="49"/>
  <c r="O49" i="49"/>
  <c r="O32" i="49"/>
  <c r="I33" i="49"/>
  <c r="O33" i="49" s="1"/>
  <c r="O38" i="49"/>
  <c r="I12" i="49"/>
  <c r="O12" i="49" s="1"/>
  <c r="O52" i="49"/>
  <c r="O34" i="49"/>
  <c r="D57" i="49"/>
  <c r="L56" i="49"/>
  <c r="L57" i="49" s="1"/>
  <c r="L51" i="49"/>
  <c r="L6" i="49"/>
  <c r="K56" i="49"/>
  <c r="K57" i="49" s="1"/>
  <c r="K51" i="49"/>
  <c r="J27" i="1"/>
  <c r="J24" i="1"/>
  <c r="J9" i="1"/>
  <c r="I54" i="49" l="1"/>
  <c r="O54" i="49" s="1"/>
  <c r="I39" i="49"/>
  <c r="O39" i="49" s="1"/>
  <c r="I56" i="49"/>
  <c r="O56" i="49" s="1"/>
  <c r="I51" i="49"/>
  <c r="O51" i="49" s="1"/>
  <c r="O50" i="49"/>
  <c r="M6" i="49"/>
  <c r="I55" i="49"/>
  <c r="O55" i="49" s="1"/>
  <c r="J24" i="15"/>
  <c r="K24" i="15"/>
  <c r="I57" i="49" l="1"/>
  <c r="O57" i="49" s="1"/>
  <c r="N6" i="49"/>
  <c r="O6" i="49" s="1"/>
  <c r="I9" i="15"/>
  <c r="I10" i="15"/>
  <c r="I11" i="15"/>
  <c r="I12" i="15"/>
  <c r="E28" i="2" l="1"/>
  <c r="C28" i="2"/>
  <c r="F27" i="2"/>
  <c r="D28" i="2" l="1"/>
  <c r="B32" i="55"/>
  <c r="C32" i="55"/>
  <c r="C38" i="55"/>
  <c r="C24" i="55"/>
  <c r="C28" i="55" s="1"/>
  <c r="C10" i="55"/>
  <c r="C20" i="55" s="1"/>
  <c r="C6" i="55"/>
  <c r="C33" i="55" l="1"/>
  <c r="C40" i="55" s="1"/>
  <c r="G247" i="58"/>
  <c r="I664" i="59"/>
  <c r="B24" i="55" l="1"/>
  <c r="B28" i="55" s="1"/>
  <c r="B10" i="55"/>
  <c r="B20" i="55" s="1"/>
  <c r="B38" i="55"/>
  <c r="B6" i="55"/>
  <c r="B33" i="55" l="1"/>
  <c r="B40" i="55" s="1"/>
  <c r="M68" i="60"/>
  <c r="T68" i="60" l="1"/>
  <c r="S68" i="60"/>
  <c r="R68" i="60"/>
  <c r="I68" i="60"/>
  <c r="E68" i="60"/>
  <c r="O67" i="60"/>
  <c r="N67" i="60" s="1"/>
  <c r="O66" i="60"/>
  <c r="N66" i="60" s="1"/>
  <c r="O65" i="60"/>
  <c r="N65" i="60" s="1"/>
  <c r="O64" i="60"/>
  <c r="N64" i="60" s="1"/>
  <c r="O63" i="60"/>
  <c r="N63" i="60" s="1"/>
  <c r="O62" i="60"/>
  <c r="N62" i="60" s="1"/>
  <c r="O61" i="60"/>
  <c r="N61" i="60" s="1"/>
  <c r="O60" i="60"/>
  <c r="N60" i="60" s="1"/>
  <c r="O59" i="60"/>
  <c r="N59" i="60" s="1"/>
  <c r="O58" i="60"/>
  <c r="N58" i="60" s="1"/>
  <c r="O57" i="60"/>
  <c r="N57" i="60" s="1"/>
  <c r="O55" i="60"/>
  <c r="N55" i="60" s="1"/>
  <c r="O54" i="60"/>
  <c r="N54" i="60" s="1"/>
  <c r="Q52" i="60"/>
  <c r="P52" i="60"/>
  <c r="O52" i="60" s="1"/>
  <c r="N52" i="60" s="1"/>
  <c r="O51" i="60"/>
  <c r="N51" i="60" s="1"/>
  <c r="Q50" i="60"/>
  <c r="P50" i="60"/>
  <c r="O50" i="60" s="1"/>
  <c r="N50" i="60" s="1"/>
  <c r="O48" i="60"/>
  <c r="N48" i="60" s="1"/>
  <c r="Q47" i="60"/>
  <c r="P47" i="60"/>
  <c r="O47" i="60" s="1"/>
  <c r="N47" i="60" s="1"/>
  <c r="O45" i="60"/>
  <c r="N45" i="60" s="1"/>
  <c r="Q44" i="60"/>
  <c r="P44" i="60"/>
  <c r="O44" i="60"/>
  <c r="N44" i="60" s="1"/>
  <c r="Q43" i="60"/>
  <c r="P43" i="60"/>
  <c r="O43" i="60" s="1"/>
  <c r="N43" i="60" s="1"/>
  <c r="Q42" i="60"/>
  <c r="P42" i="60"/>
  <c r="O42" i="60" s="1"/>
  <c r="N42" i="60" s="1"/>
  <c r="Q39" i="60"/>
  <c r="P39" i="60"/>
  <c r="O39" i="60" s="1"/>
  <c r="N39" i="60" s="1"/>
  <c r="Q38" i="60"/>
  <c r="P38" i="60"/>
  <c r="O38" i="60" s="1"/>
  <c r="N38" i="60" s="1"/>
  <c r="Q37" i="60"/>
  <c r="P37" i="60"/>
  <c r="O37" i="60" s="1"/>
  <c r="N37" i="60" s="1"/>
  <c r="Q36" i="60"/>
  <c r="P36" i="60"/>
  <c r="O36" i="60" s="1"/>
  <c r="N36" i="60" s="1"/>
  <c r="Q35" i="60"/>
  <c r="P35" i="60"/>
  <c r="O35" i="60" s="1"/>
  <c r="N35" i="60" s="1"/>
  <c r="Q34" i="60"/>
  <c r="P34" i="60"/>
  <c r="O34" i="60" s="1"/>
  <c r="N34" i="60" s="1"/>
  <c r="Q32" i="60"/>
  <c r="P32" i="60"/>
  <c r="O32" i="60" s="1"/>
  <c r="N32" i="60" s="1"/>
  <c r="Q31" i="60"/>
  <c r="P31" i="60"/>
  <c r="O31" i="60" s="1"/>
  <c r="N31" i="60" s="1"/>
  <c r="Q30" i="60"/>
  <c r="P30" i="60"/>
  <c r="O30" i="60" s="1"/>
  <c r="N30" i="60" s="1"/>
  <c r="Q29" i="60"/>
  <c r="P29" i="60"/>
  <c r="O29" i="60" s="1"/>
  <c r="N29" i="60" s="1"/>
  <c r="Q28" i="60"/>
  <c r="P28" i="60"/>
  <c r="O28" i="60" s="1"/>
  <c r="N28" i="60" s="1"/>
  <c r="Q26" i="60"/>
  <c r="P26" i="60"/>
  <c r="O26" i="60" s="1"/>
  <c r="N26" i="60" s="1"/>
  <c r="Q25" i="60"/>
  <c r="P25" i="60"/>
  <c r="O25" i="60" s="1"/>
  <c r="N25" i="60" s="1"/>
  <c r="Q24" i="60"/>
  <c r="P24" i="60"/>
  <c r="O24" i="60" s="1"/>
  <c r="N24" i="60" s="1"/>
  <c r="Q23" i="60"/>
  <c r="P23" i="60"/>
  <c r="O23" i="60" s="1"/>
  <c r="N23" i="60" s="1"/>
  <c r="Q22" i="60"/>
  <c r="P22" i="60"/>
  <c r="O22" i="60" s="1"/>
  <c r="N22" i="60" s="1"/>
  <c r="Q21" i="60"/>
  <c r="P21" i="60"/>
  <c r="O21" i="60" s="1"/>
  <c r="N21" i="60" s="1"/>
  <c r="Q20" i="60"/>
  <c r="P20" i="60"/>
  <c r="O20" i="60" s="1"/>
  <c r="N20" i="60" s="1"/>
  <c r="N19" i="60"/>
  <c r="Q18" i="60"/>
  <c r="P18" i="60"/>
  <c r="O18" i="60" s="1"/>
  <c r="N18" i="60" s="1"/>
  <c r="Q17" i="60"/>
  <c r="P17" i="60"/>
  <c r="O17" i="60" s="1"/>
  <c r="N17" i="60" s="1"/>
  <c r="Q16" i="60"/>
  <c r="P16" i="60"/>
  <c r="O16" i="60" s="1"/>
  <c r="N16" i="60" s="1"/>
  <c r="Q15" i="60"/>
  <c r="P15" i="60"/>
  <c r="O14" i="60"/>
  <c r="N14" i="60" s="1"/>
  <c r="O13" i="60"/>
  <c r="N13" i="60" s="1"/>
  <c r="O12" i="60"/>
  <c r="N12" i="60" s="1"/>
  <c r="O11" i="60"/>
  <c r="N11" i="60" s="1"/>
  <c r="O10" i="60"/>
  <c r="N10" i="60" s="1"/>
  <c r="O9" i="60"/>
  <c r="N9" i="60" s="1"/>
  <c r="O8" i="60"/>
  <c r="N8" i="60" s="1"/>
  <c r="O7" i="60"/>
  <c r="N7" i="60" s="1"/>
  <c r="O6" i="60"/>
  <c r="N6" i="60" s="1"/>
  <c r="O5" i="60"/>
  <c r="Q68" i="60" l="1"/>
  <c r="P68" i="60"/>
  <c r="N5" i="60"/>
  <c r="O15" i="60"/>
  <c r="N15" i="60" s="1"/>
  <c r="N68" i="60" l="1"/>
  <c r="O68" i="60"/>
  <c r="G59" i="58" l="1"/>
  <c r="D169" i="13" l="1"/>
  <c r="E169" i="13"/>
  <c r="H655" i="59"/>
  <c r="K655" i="59"/>
  <c r="L655" i="59"/>
  <c r="M655" i="59"/>
  <c r="N655" i="59"/>
  <c r="O655" i="59"/>
  <c r="P655" i="59"/>
  <c r="Q655" i="59"/>
  <c r="R655" i="59"/>
  <c r="S655" i="59"/>
  <c r="T655" i="59"/>
  <c r="G655" i="59"/>
  <c r="H631" i="59"/>
  <c r="H639" i="59" s="1"/>
  <c r="K631" i="59"/>
  <c r="K639" i="59" s="1"/>
  <c r="L631" i="59"/>
  <c r="L639" i="59" s="1"/>
  <c r="M631" i="59"/>
  <c r="M639" i="59" s="1"/>
  <c r="N631" i="59"/>
  <c r="N639" i="59" s="1"/>
  <c r="O631" i="59"/>
  <c r="O639" i="59" s="1"/>
  <c r="P631" i="59"/>
  <c r="P639" i="59" s="1"/>
  <c r="Q631" i="59"/>
  <c r="Q639" i="59" s="1"/>
  <c r="R631" i="59"/>
  <c r="R639" i="59" s="1"/>
  <c r="S631" i="59"/>
  <c r="S639" i="59" s="1"/>
  <c r="T631" i="59"/>
  <c r="T639" i="59" s="1"/>
  <c r="G631" i="59"/>
  <c r="G639" i="59" s="1"/>
  <c r="H591" i="59"/>
  <c r="H594" i="59" s="1"/>
  <c r="K591" i="59"/>
  <c r="K594" i="59" s="1"/>
  <c r="L591" i="59"/>
  <c r="L594" i="59" s="1"/>
  <c r="M591" i="59"/>
  <c r="M594" i="59" s="1"/>
  <c r="N591" i="59"/>
  <c r="N594" i="59" s="1"/>
  <c r="O591" i="59"/>
  <c r="O594" i="59" s="1"/>
  <c r="P591" i="59"/>
  <c r="P594" i="59" s="1"/>
  <c r="Q591" i="59"/>
  <c r="Q594" i="59" s="1"/>
  <c r="R591" i="59"/>
  <c r="R594" i="59" s="1"/>
  <c r="S591" i="59"/>
  <c r="S594" i="59" s="1"/>
  <c r="T591" i="59"/>
  <c r="T594" i="59" s="1"/>
  <c r="G591" i="59"/>
  <c r="G594" i="59" s="1"/>
  <c r="H556" i="59"/>
  <c r="H561" i="59" s="1"/>
  <c r="K556" i="59"/>
  <c r="K561" i="59" s="1"/>
  <c r="L556" i="59"/>
  <c r="L561" i="59" s="1"/>
  <c r="M556" i="59"/>
  <c r="M561" i="59" s="1"/>
  <c r="N556" i="59"/>
  <c r="N561" i="59" s="1"/>
  <c r="O556" i="59"/>
  <c r="O561" i="59" s="1"/>
  <c r="P556" i="59"/>
  <c r="P561" i="59" s="1"/>
  <c r="Q556" i="59"/>
  <c r="Q561" i="59" s="1"/>
  <c r="R556" i="59"/>
  <c r="R561" i="59" s="1"/>
  <c r="S556" i="59"/>
  <c r="S561" i="59" s="1"/>
  <c r="T556" i="59"/>
  <c r="T561" i="59" s="1"/>
  <c r="G556" i="59"/>
  <c r="G561" i="59" s="1"/>
  <c r="H529" i="59"/>
  <c r="H533" i="59" s="1"/>
  <c r="K529" i="59"/>
  <c r="K533" i="59" s="1"/>
  <c r="L529" i="59"/>
  <c r="L533" i="59" s="1"/>
  <c r="M529" i="59"/>
  <c r="M533" i="59" s="1"/>
  <c r="N529" i="59"/>
  <c r="N533" i="59" s="1"/>
  <c r="O529" i="59"/>
  <c r="O533" i="59" s="1"/>
  <c r="P529" i="59"/>
  <c r="P533" i="59" s="1"/>
  <c r="Q529" i="59"/>
  <c r="Q533" i="59" s="1"/>
  <c r="R529" i="59"/>
  <c r="R533" i="59" s="1"/>
  <c r="S529" i="59"/>
  <c r="S533" i="59" s="1"/>
  <c r="T529" i="59"/>
  <c r="T533" i="59" s="1"/>
  <c r="G529" i="59"/>
  <c r="G533" i="59" s="1"/>
  <c r="H395" i="59"/>
  <c r="H515" i="59" s="1"/>
  <c r="K395" i="59"/>
  <c r="K515" i="59" s="1"/>
  <c r="L395" i="59"/>
  <c r="L515" i="59" s="1"/>
  <c r="M395" i="59"/>
  <c r="M515" i="59" s="1"/>
  <c r="N395" i="59"/>
  <c r="N515" i="59" s="1"/>
  <c r="O395" i="59"/>
  <c r="O515" i="59" s="1"/>
  <c r="P395" i="59"/>
  <c r="P515" i="59" s="1"/>
  <c r="Q395" i="59"/>
  <c r="Q515" i="59" s="1"/>
  <c r="R395" i="59"/>
  <c r="R515" i="59" s="1"/>
  <c r="S395" i="59"/>
  <c r="S515" i="59" s="1"/>
  <c r="T395" i="59"/>
  <c r="T515" i="59" s="1"/>
  <c r="G395" i="59"/>
  <c r="G515" i="59" s="1"/>
  <c r="H320" i="59"/>
  <c r="H383" i="59" s="1"/>
  <c r="K320" i="59"/>
  <c r="K383" i="59" s="1"/>
  <c r="L320" i="59"/>
  <c r="L383" i="59" s="1"/>
  <c r="M320" i="59"/>
  <c r="M383" i="59" s="1"/>
  <c r="N320" i="59"/>
  <c r="N383" i="59" s="1"/>
  <c r="O320" i="59"/>
  <c r="O383" i="59" s="1"/>
  <c r="P320" i="59"/>
  <c r="P383" i="59" s="1"/>
  <c r="Q320" i="59"/>
  <c r="Q383" i="59" s="1"/>
  <c r="R320" i="59"/>
  <c r="R383" i="59" s="1"/>
  <c r="S320" i="59"/>
  <c r="S383" i="59" s="1"/>
  <c r="T320" i="59"/>
  <c r="T383" i="59" s="1"/>
  <c r="G320" i="59"/>
  <c r="G383" i="59" s="1"/>
  <c r="H219" i="59"/>
  <c r="H224" i="59" s="1"/>
  <c r="K219" i="59"/>
  <c r="K224" i="59" s="1"/>
  <c r="L219" i="59"/>
  <c r="L224" i="59" s="1"/>
  <c r="M219" i="59"/>
  <c r="M224" i="59" s="1"/>
  <c r="N219" i="59"/>
  <c r="N224" i="59" s="1"/>
  <c r="O219" i="59"/>
  <c r="O224" i="59" s="1"/>
  <c r="P219" i="59"/>
  <c r="P224" i="59" s="1"/>
  <c r="Q219" i="59"/>
  <c r="Q224" i="59" s="1"/>
  <c r="R219" i="59"/>
  <c r="R224" i="59" s="1"/>
  <c r="S219" i="59"/>
  <c r="S224" i="59" s="1"/>
  <c r="T219" i="59"/>
  <c r="T224" i="59" s="1"/>
  <c r="G219" i="59"/>
  <c r="G224" i="59" s="1"/>
  <c r="H185" i="59"/>
  <c r="H212" i="59" s="1"/>
  <c r="K185" i="59"/>
  <c r="K212" i="59" s="1"/>
  <c r="L185" i="59"/>
  <c r="L212" i="59" s="1"/>
  <c r="M185" i="59"/>
  <c r="M212" i="59" s="1"/>
  <c r="N185" i="59"/>
  <c r="N212" i="59" s="1"/>
  <c r="O185" i="59"/>
  <c r="O212" i="59" s="1"/>
  <c r="P185" i="59"/>
  <c r="P212" i="59" s="1"/>
  <c r="Q185" i="59"/>
  <c r="Q212" i="59" s="1"/>
  <c r="R185" i="59"/>
  <c r="R212" i="59" s="1"/>
  <c r="S185" i="59"/>
  <c r="S212" i="59" s="1"/>
  <c r="T185" i="59"/>
  <c r="T212" i="59" s="1"/>
  <c r="G185" i="59"/>
  <c r="G212" i="59" s="1"/>
  <c r="P16" i="7" l="1"/>
  <c r="E16" i="7"/>
  <c r="D16" i="7"/>
  <c r="E14" i="7"/>
  <c r="D14" i="7"/>
  <c r="E13" i="7"/>
  <c r="D13" i="7"/>
  <c r="E12" i="7"/>
  <c r="D12" i="7"/>
  <c r="E11" i="7"/>
  <c r="D11" i="7"/>
  <c r="E10" i="7"/>
  <c r="D10" i="7"/>
  <c r="E9" i="7"/>
  <c r="D9" i="7"/>
  <c r="E8" i="7"/>
  <c r="D8" i="7"/>
  <c r="E7" i="7"/>
  <c r="D7" i="7"/>
  <c r="E6" i="7"/>
  <c r="D6" i="7"/>
  <c r="G192" i="58" l="1"/>
  <c r="G193" i="58"/>
  <c r="G194" i="58"/>
  <c r="G195" i="58"/>
  <c r="G196" i="58"/>
  <c r="G197" i="58"/>
  <c r="G198" i="58"/>
  <c r="G199" i="58"/>
  <c r="G200" i="58"/>
  <c r="G201" i="58"/>
  <c r="G202" i="58"/>
  <c r="G203" i="58"/>
  <c r="G204" i="58"/>
  <c r="G205" i="58"/>
  <c r="G206" i="58"/>
  <c r="G207" i="58"/>
  <c r="G208" i="58"/>
  <c r="G209" i="58"/>
  <c r="G210" i="58"/>
  <c r="G211" i="58"/>
  <c r="G212" i="58"/>
  <c r="G213" i="58"/>
  <c r="G214" i="58"/>
  <c r="G215" i="58"/>
  <c r="G216" i="58"/>
  <c r="G217" i="58"/>
  <c r="G218" i="58"/>
  <c r="G219" i="58"/>
  <c r="G220" i="58"/>
  <c r="G221" i="58"/>
  <c r="G222" i="58"/>
  <c r="G223" i="58"/>
  <c r="G224" i="58"/>
  <c r="G225" i="58"/>
  <c r="G226" i="58"/>
  <c r="G20" i="58"/>
  <c r="G21" i="58"/>
  <c r="H21" i="58" s="1"/>
  <c r="G22" i="58"/>
  <c r="H22" i="58" s="1"/>
  <c r="G23" i="58"/>
  <c r="H23" i="58" s="1"/>
  <c r="G24" i="58"/>
  <c r="H24" i="58" s="1"/>
  <c r="G25" i="58"/>
  <c r="H25" i="58" s="1"/>
  <c r="G27" i="58"/>
  <c r="G29" i="58"/>
  <c r="H29" i="58" s="1"/>
  <c r="G30" i="58"/>
  <c r="H30" i="58" s="1"/>
  <c r="G31" i="58"/>
  <c r="H31" i="58" s="1"/>
  <c r="G34" i="58"/>
  <c r="G36" i="58"/>
  <c r="H36" i="58" s="1"/>
  <c r="G38" i="58"/>
  <c r="G40" i="58"/>
  <c r="G43" i="58"/>
  <c r="G45" i="58"/>
  <c r="G47" i="58"/>
  <c r="G9" i="58"/>
  <c r="J13" i="58"/>
  <c r="K13" i="58"/>
  <c r="L13" i="58"/>
  <c r="M13" i="58"/>
  <c r="N13" i="58"/>
  <c r="O13" i="58"/>
  <c r="P13" i="58"/>
  <c r="Q13" i="58"/>
  <c r="R13" i="58"/>
  <c r="F13" i="58"/>
  <c r="J242" i="58"/>
  <c r="K242" i="58"/>
  <c r="L242" i="58"/>
  <c r="M242" i="58"/>
  <c r="N242" i="58"/>
  <c r="O242" i="58"/>
  <c r="P242" i="58"/>
  <c r="Q242" i="58"/>
  <c r="R242" i="58"/>
  <c r="I242" i="58"/>
  <c r="F242" i="58"/>
  <c r="E242" i="58"/>
  <c r="G241" i="58"/>
  <c r="G238" i="58"/>
  <c r="G235" i="58"/>
  <c r="G236" i="58"/>
  <c r="G237" i="58"/>
  <c r="J227" i="58"/>
  <c r="K227" i="58"/>
  <c r="L227" i="58"/>
  <c r="M227" i="58"/>
  <c r="N227" i="58"/>
  <c r="O227" i="58"/>
  <c r="P227" i="58"/>
  <c r="Q227" i="58"/>
  <c r="R227" i="58"/>
  <c r="I227" i="58"/>
  <c r="F227" i="58"/>
  <c r="E227" i="58"/>
  <c r="J188" i="58"/>
  <c r="K188" i="58"/>
  <c r="L188" i="58"/>
  <c r="M188" i="58"/>
  <c r="N188" i="58"/>
  <c r="O188" i="58"/>
  <c r="P188" i="58"/>
  <c r="Q188" i="58"/>
  <c r="R188" i="58"/>
  <c r="I188" i="58"/>
  <c r="F188" i="58"/>
  <c r="E188" i="58"/>
  <c r="G187" i="58"/>
  <c r="G176" i="58"/>
  <c r="G165" i="58"/>
  <c r="G175" i="58"/>
  <c r="G168" i="58"/>
  <c r="F140" i="58"/>
  <c r="I140" i="58"/>
  <c r="J140" i="58"/>
  <c r="K140" i="58"/>
  <c r="L140" i="58"/>
  <c r="M140" i="58"/>
  <c r="N140" i="58"/>
  <c r="O140" i="58"/>
  <c r="P140" i="58"/>
  <c r="Q140" i="58"/>
  <c r="R140" i="58"/>
  <c r="E140" i="58"/>
  <c r="G139" i="58"/>
  <c r="G146" i="58"/>
  <c r="F93" i="58"/>
  <c r="I93" i="58"/>
  <c r="J93" i="58"/>
  <c r="K93" i="58"/>
  <c r="L93" i="58"/>
  <c r="M93" i="58"/>
  <c r="N93" i="58"/>
  <c r="O93" i="58"/>
  <c r="P93" i="58"/>
  <c r="Q93" i="58"/>
  <c r="R93" i="58"/>
  <c r="E93" i="58"/>
  <c r="G92" i="58"/>
  <c r="G90" i="58"/>
  <c r="G89" i="58"/>
  <c r="G88" i="58"/>
  <c r="G87" i="58"/>
  <c r="G85" i="58"/>
  <c r="G84" i="58"/>
  <c r="G62" i="58"/>
  <c r="G61" i="58"/>
  <c r="G81" i="58"/>
  <c r="H40" i="58"/>
  <c r="G17" i="58"/>
  <c r="G12" i="58"/>
  <c r="E13" i="58"/>
  <c r="I13" i="58"/>
  <c r="G7" i="58" l="1"/>
  <c r="H42" i="59"/>
  <c r="H48" i="59" s="1"/>
  <c r="K42" i="59"/>
  <c r="L42" i="59"/>
  <c r="I5" i="7" s="1"/>
  <c r="M42" i="59"/>
  <c r="J5" i="7" s="1"/>
  <c r="N42" i="59"/>
  <c r="O42" i="59"/>
  <c r="P42" i="59"/>
  <c r="Q42" i="59"/>
  <c r="R42" i="59"/>
  <c r="O5" i="7" s="1"/>
  <c r="S42" i="59"/>
  <c r="P5" i="7" s="1"/>
  <c r="T42" i="59"/>
  <c r="I7" i="59"/>
  <c r="J7" i="59" s="1"/>
  <c r="E5" i="7" l="1"/>
  <c r="H656" i="59"/>
  <c r="H658" i="59" s="1"/>
  <c r="O48" i="59"/>
  <c r="O656" i="59" s="1"/>
  <c r="J5" i="1" s="1"/>
  <c r="L5" i="7"/>
  <c r="S48" i="59"/>
  <c r="S656" i="59" s="1"/>
  <c r="T48" i="59"/>
  <c r="T656" i="59" s="1"/>
  <c r="Q5" i="7"/>
  <c r="N48" i="59"/>
  <c r="N656" i="59" s="1"/>
  <c r="K5" i="7"/>
  <c r="R48" i="59"/>
  <c r="R656" i="59" s="1"/>
  <c r="M48" i="59"/>
  <c r="M656" i="59" s="1"/>
  <c r="L48" i="59"/>
  <c r="L656" i="59" s="1"/>
  <c r="P48" i="59"/>
  <c r="P656" i="59" s="1"/>
  <c r="M5" i="7"/>
  <c r="Q48" i="59"/>
  <c r="Q656" i="59" s="1"/>
  <c r="N5" i="7"/>
  <c r="K48" i="59"/>
  <c r="K656" i="59" s="1"/>
  <c r="H5" i="7"/>
  <c r="G42" i="59"/>
  <c r="G48" i="59" s="1"/>
  <c r="I9" i="59"/>
  <c r="J9" i="59" s="1"/>
  <c r="I10" i="59"/>
  <c r="J10" i="59" s="1"/>
  <c r="I11" i="59"/>
  <c r="J11" i="59" s="1"/>
  <c r="I12" i="59"/>
  <c r="J12" i="59" s="1"/>
  <c r="I14" i="59"/>
  <c r="J14" i="59" s="1"/>
  <c r="I15" i="59"/>
  <c r="J15" i="59" s="1"/>
  <c r="I16" i="59"/>
  <c r="J16" i="59" s="1"/>
  <c r="I17" i="59"/>
  <c r="J17" i="59" s="1"/>
  <c r="I18" i="59"/>
  <c r="J18" i="59" s="1"/>
  <c r="I20" i="59"/>
  <c r="J20" i="59" s="1"/>
  <c r="I22" i="59"/>
  <c r="J22" i="59" s="1"/>
  <c r="I24" i="59"/>
  <c r="J24" i="59" s="1"/>
  <c r="I25" i="59"/>
  <c r="J25" i="59" s="1"/>
  <c r="I26" i="59"/>
  <c r="J26" i="59" s="1"/>
  <c r="I28" i="59"/>
  <c r="J28" i="59" s="1"/>
  <c r="I30" i="59"/>
  <c r="J30" i="59" s="1"/>
  <c r="I32" i="59"/>
  <c r="I34" i="59"/>
  <c r="J34" i="59" s="1"/>
  <c r="I35" i="59"/>
  <c r="J35" i="59" s="1"/>
  <c r="I36" i="59"/>
  <c r="J36" i="59" s="1"/>
  <c r="I37" i="59"/>
  <c r="J37" i="59" s="1"/>
  <c r="I39" i="59"/>
  <c r="J39" i="59" s="1"/>
  <c r="I41" i="59"/>
  <c r="J41" i="59" s="1"/>
  <c r="I43" i="59"/>
  <c r="I44" i="59"/>
  <c r="J44" i="59" s="1"/>
  <c r="I46" i="59"/>
  <c r="J46" i="59" s="1"/>
  <c r="I47" i="59"/>
  <c r="I52" i="59"/>
  <c r="I53" i="59"/>
  <c r="J53" i="59" s="1"/>
  <c r="I54" i="59"/>
  <c r="J54" i="59" s="1"/>
  <c r="I55" i="59"/>
  <c r="J55" i="59" s="1"/>
  <c r="I56" i="59"/>
  <c r="J56" i="59" s="1"/>
  <c r="I57" i="59"/>
  <c r="I58" i="59"/>
  <c r="J58" i="59" s="1"/>
  <c r="I61" i="59"/>
  <c r="J61" i="59" s="1"/>
  <c r="I62" i="59"/>
  <c r="J62" i="59" s="1"/>
  <c r="I63" i="59"/>
  <c r="J63" i="59" s="1"/>
  <c r="I64" i="59"/>
  <c r="J64" i="59" s="1"/>
  <c r="I65" i="59"/>
  <c r="J65" i="59" s="1"/>
  <c r="I66" i="59"/>
  <c r="J66" i="59" s="1"/>
  <c r="I68" i="59"/>
  <c r="J68" i="59" s="1"/>
  <c r="I70" i="59"/>
  <c r="J70" i="59" s="1"/>
  <c r="I72" i="59"/>
  <c r="J72" i="59" s="1"/>
  <c r="I73" i="59"/>
  <c r="J73" i="59" s="1"/>
  <c r="I74" i="59"/>
  <c r="J74" i="59" s="1"/>
  <c r="I75" i="59"/>
  <c r="J75" i="59" s="1"/>
  <c r="I76" i="59"/>
  <c r="J76" i="59" s="1"/>
  <c r="I77" i="59"/>
  <c r="I78" i="59"/>
  <c r="J78" i="59" s="1"/>
  <c r="I79" i="59"/>
  <c r="J79" i="59" s="1"/>
  <c r="I80" i="59"/>
  <c r="J80" i="59" s="1"/>
  <c r="I81" i="59"/>
  <c r="J81" i="59" s="1"/>
  <c r="I82" i="59"/>
  <c r="I83" i="59"/>
  <c r="J83" i="59" s="1"/>
  <c r="I84" i="59"/>
  <c r="J84" i="59" s="1"/>
  <c r="I85" i="59"/>
  <c r="J85" i="59" s="1"/>
  <c r="I86" i="59"/>
  <c r="J86" i="59" s="1"/>
  <c r="I87" i="59"/>
  <c r="J87" i="59" s="1"/>
  <c r="I88" i="59"/>
  <c r="J88" i="59" s="1"/>
  <c r="I89" i="59"/>
  <c r="J89" i="59" s="1"/>
  <c r="I90" i="59"/>
  <c r="I91" i="59"/>
  <c r="I92" i="59"/>
  <c r="J92" i="59" s="1"/>
  <c r="I93" i="59"/>
  <c r="J93" i="59" s="1"/>
  <c r="I94" i="59"/>
  <c r="J94" i="59" s="1"/>
  <c r="I95" i="59"/>
  <c r="J95" i="59" s="1"/>
  <c r="I96" i="59"/>
  <c r="J96" i="59" s="1"/>
  <c r="I97" i="59"/>
  <c r="J97" i="59" s="1"/>
  <c r="I98" i="59"/>
  <c r="J98" i="59" s="1"/>
  <c r="I99" i="59"/>
  <c r="J99" i="59" s="1"/>
  <c r="I100" i="59"/>
  <c r="I101" i="59"/>
  <c r="J101" i="59" s="1"/>
  <c r="I103" i="59"/>
  <c r="J103" i="59" s="1"/>
  <c r="I104" i="59"/>
  <c r="J104" i="59" s="1"/>
  <c r="I105" i="59"/>
  <c r="J105" i="59" s="1"/>
  <c r="I106" i="59"/>
  <c r="J106" i="59" s="1"/>
  <c r="I107" i="59"/>
  <c r="J107" i="59" s="1"/>
  <c r="I108" i="59"/>
  <c r="J108" i="59" s="1"/>
  <c r="I109" i="59"/>
  <c r="J109" i="59" s="1"/>
  <c r="I111" i="59"/>
  <c r="J111" i="59" s="1"/>
  <c r="I113" i="59"/>
  <c r="J113" i="59" s="1"/>
  <c r="I114" i="59"/>
  <c r="J114" i="59" s="1"/>
  <c r="I115" i="59"/>
  <c r="J115" i="59" s="1"/>
  <c r="I118" i="59"/>
  <c r="J118" i="59" s="1"/>
  <c r="I119" i="59"/>
  <c r="J119" i="59" s="1"/>
  <c r="I120" i="59"/>
  <c r="J120" i="59" s="1"/>
  <c r="I122" i="59"/>
  <c r="J122" i="59" s="1"/>
  <c r="I124" i="59"/>
  <c r="J124" i="59" s="1"/>
  <c r="I125" i="59"/>
  <c r="J125" i="59" s="1"/>
  <c r="I127" i="59"/>
  <c r="J127" i="59" s="1"/>
  <c r="I128" i="59"/>
  <c r="J128" i="59" s="1"/>
  <c r="I129" i="59"/>
  <c r="J129" i="59" s="1"/>
  <c r="I131" i="59"/>
  <c r="J131" i="59" s="1"/>
  <c r="I133" i="59"/>
  <c r="J133" i="59" s="1"/>
  <c r="I134" i="59"/>
  <c r="J134" i="59" s="1"/>
  <c r="I137" i="59"/>
  <c r="J137" i="59" s="1"/>
  <c r="I138" i="59"/>
  <c r="J138" i="59" s="1"/>
  <c r="I139" i="59"/>
  <c r="J139" i="59" s="1"/>
  <c r="I141" i="59"/>
  <c r="J141" i="59" s="1"/>
  <c r="I142" i="59"/>
  <c r="J142" i="59" s="1"/>
  <c r="I143" i="59"/>
  <c r="J143" i="59" s="1"/>
  <c r="I144" i="59"/>
  <c r="J144" i="59" s="1"/>
  <c r="I146" i="59"/>
  <c r="J146" i="59" s="1"/>
  <c r="I147" i="59"/>
  <c r="J147" i="59" s="1"/>
  <c r="I148" i="59"/>
  <c r="J148" i="59" s="1"/>
  <c r="I149" i="59"/>
  <c r="J149" i="59" s="1"/>
  <c r="I150" i="59"/>
  <c r="J150" i="59" s="1"/>
  <c r="I151" i="59"/>
  <c r="J151" i="59" s="1"/>
  <c r="I152" i="59"/>
  <c r="J152" i="59" s="1"/>
  <c r="I153" i="59"/>
  <c r="J153" i="59" s="1"/>
  <c r="I154" i="59"/>
  <c r="I155" i="59"/>
  <c r="J155" i="59" s="1"/>
  <c r="I157" i="59"/>
  <c r="J157" i="59" s="1"/>
  <c r="I158" i="59"/>
  <c r="J158" i="59" s="1"/>
  <c r="I159" i="59"/>
  <c r="J159" i="59" s="1"/>
  <c r="I160" i="59"/>
  <c r="J160" i="59" s="1"/>
  <c r="I161" i="59"/>
  <c r="J161" i="59" s="1"/>
  <c r="I162" i="59"/>
  <c r="J162" i="59" s="1"/>
  <c r="I163" i="59"/>
  <c r="J163" i="59" s="1"/>
  <c r="I164" i="59"/>
  <c r="J164" i="59" s="1"/>
  <c r="I165" i="59"/>
  <c r="J165" i="59" s="1"/>
  <c r="I166" i="59"/>
  <c r="J166" i="59" s="1"/>
  <c r="I167" i="59"/>
  <c r="J167" i="59" s="1"/>
  <c r="I168" i="59"/>
  <c r="J168" i="59" s="1"/>
  <c r="I169" i="59"/>
  <c r="J169" i="59" s="1"/>
  <c r="I170" i="59"/>
  <c r="J170" i="59" s="1"/>
  <c r="I171" i="59"/>
  <c r="J171" i="59" s="1"/>
  <c r="I172" i="59"/>
  <c r="J172" i="59" s="1"/>
  <c r="I173" i="59"/>
  <c r="J173" i="59" s="1"/>
  <c r="I174" i="59"/>
  <c r="J174" i="59" s="1"/>
  <c r="I175" i="59"/>
  <c r="J175" i="59" s="1"/>
  <c r="I176" i="59"/>
  <c r="J176" i="59" s="1"/>
  <c r="I177" i="59"/>
  <c r="J177" i="59" s="1"/>
  <c r="I178" i="59"/>
  <c r="J178" i="59" s="1"/>
  <c r="I179" i="59"/>
  <c r="J179" i="59" s="1"/>
  <c r="I180" i="59"/>
  <c r="I181" i="59"/>
  <c r="J181" i="59" s="1"/>
  <c r="I182" i="59"/>
  <c r="J182" i="59" s="1"/>
  <c r="I183" i="59"/>
  <c r="J183" i="59" s="1"/>
  <c r="I184" i="59"/>
  <c r="J184" i="59" s="1"/>
  <c r="I186" i="59"/>
  <c r="I187" i="59"/>
  <c r="I188" i="59"/>
  <c r="J188" i="59" s="1"/>
  <c r="I189" i="59"/>
  <c r="J189" i="59" s="1"/>
  <c r="I190" i="59"/>
  <c r="I191" i="59"/>
  <c r="J191" i="59" s="1"/>
  <c r="I192" i="59"/>
  <c r="J192" i="59" s="1"/>
  <c r="I193" i="59"/>
  <c r="J193" i="59" s="1"/>
  <c r="I194" i="59"/>
  <c r="J194" i="59" s="1"/>
  <c r="I195" i="59"/>
  <c r="I196" i="59"/>
  <c r="J196" i="59" s="1"/>
  <c r="I197" i="59"/>
  <c r="J197" i="59" s="1"/>
  <c r="I198" i="59"/>
  <c r="J198" i="59" s="1"/>
  <c r="I199" i="59"/>
  <c r="I200" i="59"/>
  <c r="J200" i="59" s="1"/>
  <c r="I201" i="59"/>
  <c r="J201" i="59" s="1"/>
  <c r="I202" i="59"/>
  <c r="J202" i="59" s="1"/>
  <c r="I203" i="59"/>
  <c r="J203" i="59" s="1"/>
  <c r="I204" i="59"/>
  <c r="J204" i="59" s="1"/>
  <c r="I205" i="59"/>
  <c r="J205" i="59" s="1"/>
  <c r="I206" i="59"/>
  <c r="I207" i="59"/>
  <c r="J207" i="59" s="1"/>
  <c r="I208" i="59"/>
  <c r="J208" i="59" s="1"/>
  <c r="I209" i="59"/>
  <c r="J209" i="59" s="1"/>
  <c r="I210" i="59"/>
  <c r="J210" i="59" s="1"/>
  <c r="I211" i="59"/>
  <c r="J211" i="59" s="1"/>
  <c r="I215" i="59"/>
  <c r="I216" i="59"/>
  <c r="J216" i="59" s="1"/>
  <c r="I217" i="59"/>
  <c r="J217" i="59" s="1"/>
  <c r="I218" i="59"/>
  <c r="J218" i="59" s="1"/>
  <c r="I222" i="59"/>
  <c r="J222" i="59" s="1"/>
  <c r="I223" i="59"/>
  <c r="J223" i="59" s="1"/>
  <c r="I227" i="59"/>
  <c r="I228" i="59"/>
  <c r="J228" i="59" s="1"/>
  <c r="I229" i="59"/>
  <c r="J229" i="59" s="1"/>
  <c r="I230" i="59"/>
  <c r="J230" i="59" s="1"/>
  <c r="I231" i="59"/>
  <c r="J231" i="59" s="1"/>
  <c r="I232" i="59"/>
  <c r="J232" i="59" s="1"/>
  <c r="I233" i="59"/>
  <c r="J233" i="59" s="1"/>
  <c r="I234" i="59"/>
  <c r="J234" i="59" s="1"/>
  <c r="I235" i="59"/>
  <c r="J235" i="59" s="1"/>
  <c r="I236" i="59"/>
  <c r="J236" i="59" s="1"/>
  <c r="I237" i="59"/>
  <c r="I238" i="59"/>
  <c r="J238" i="59" s="1"/>
  <c r="I239" i="59"/>
  <c r="J239" i="59" s="1"/>
  <c r="I240" i="59"/>
  <c r="J240" i="59" s="1"/>
  <c r="I241" i="59"/>
  <c r="J241" i="59" s="1"/>
  <c r="I242" i="59"/>
  <c r="J242" i="59" s="1"/>
  <c r="I243" i="59"/>
  <c r="I244" i="59"/>
  <c r="J244" i="59" s="1"/>
  <c r="I246" i="59"/>
  <c r="J246" i="59" s="1"/>
  <c r="I247" i="59"/>
  <c r="J247" i="59" s="1"/>
  <c r="I248" i="59"/>
  <c r="J248" i="59" s="1"/>
  <c r="I249" i="59"/>
  <c r="J249" i="59" s="1"/>
  <c r="I250" i="59"/>
  <c r="J250" i="59" s="1"/>
  <c r="I251" i="59"/>
  <c r="I252" i="59"/>
  <c r="J252" i="59" s="1"/>
  <c r="I253" i="59"/>
  <c r="J253" i="59" s="1"/>
  <c r="I254" i="59"/>
  <c r="J254" i="59" s="1"/>
  <c r="I255" i="59"/>
  <c r="J255" i="59" s="1"/>
  <c r="I256" i="59"/>
  <c r="J256" i="59" s="1"/>
  <c r="I257" i="59"/>
  <c r="I258" i="59"/>
  <c r="I260" i="59"/>
  <c r="J260" i="59" s="1"/>
  <c r="I261" i="59"/>
  <c r="J261" i="59" s="1"/>
  <c r="I262" i="59"/>
  <c r="I263" i="59"/>
  <c r="J263" i="59" s="1"/>
  <c r="I264" i="59"/>
  <c r="J264" i="59" s="1"/>
  <c r="I265" i="59"/>
  <c r="J265" i="59" s="1"/>
  <c r="I267" i="59"/>
  <c r="J267" i="59" s="1"/>
  <c r="I268" i="59"/>
  <c r="J268" i="59" s="1"/>
  <c r="I269" i="59"/>
  <c r="J269" i="59" s="1"/>
  <c r="I270" i="59"/>
  <c r="J270" i="59" s="1"/>
  <c r="I271" i="59"/>
  <c r="J271" i="59" s="1"/>
  <c r="I272" i="59"/>
  <c r="J272" i="59" s="1"/>
  <c r="I273" i="59"/>
  <c r="I274" i="59"/>
  <c r="J274" i="59" s="1"/>
  <c r="I275" i="59"/>
  <c r="J275" i="59" s="1"/>
  <c r="I276" i="59"/>
  <c r="J276" i="59" s="1"/>
  <c r="I277" i="59"/>
  <c r="I278" i="59"/>
  <c r="J278" i="59" s="1"/>
  <c r="I279" i="59"/>
  <c r="J279" i="59" s="1"/>
  <c r="I281" i="59"/>
  <c r="J281" i="59" s="1"/>
  <c r="I282" i="59"/>
  <c r="J282" i="59" s="1"/>
  <c r="I284" i="59"/>
  <c r="J284" i="59" s="1"/>
  <c r="I285" i="59"/>
  <c r="J285" i="59" s="1"/>
  <c r="I286" i="59"/>
  <c r="I287" i="59"/>
  <c r="J287" i="59" s="1"/>
  <c r="I288" i="59"/>
  <c r="J288" i="59" s="1"/>
  <c r="I289" i="59"/>
  <c r="J289" i="59" s="1"/>
  <c r="I290" i="59"/>
  <c r="J290" i="59" s="1"/>
  <c r="I291" i="59"/>
  <c r="J291" i="59" s="1"/>
  <c r="I292" i="59"/>
  <c r="J292" i="59" s="1"/>
  <c r="I293" i="59"/>
  <c r="J293" i="59" s="1"/>
  <c r="I294" i="59"/>
  <c r="J294" i="59" s="1"/>
  <c r="I295" i="59"/>
  <c r="J295" i="59" s="1"/>
  <c r="I296" i="59"/>
  <c r="J296" i="59" s="1"/>
  <c r="I298" i="59"/>
  <c r="J298" i="59" s="1"/>
  <c r="I300" i="59"/>
  <c r="J300" i="59" s="1"/>
  <c r="I301" i="59"/>
  <c r="J301" i="59" s="1"/>
  <c r="I303" i="59"/>
  <c r="J303" i="59" s="1"/>
  <c r="I305" i="59"/>
  <c r="J305" i="59" s="1"/>
  <c r="I306" i="59"/>
  <c r="J306" i="59" s="1"/>
  <c r="I307" i="59"/>
  <c r="J307" i="59" s="1"/>
  <c r="I308" i="59"/>
  <c r="J308" i="59" s="1"/>
  <c r="I309" i="59"/>
  <c r="J309" i="59" s="1"/>
  <c r="I310" i="59"/>
  <c r="J310" i="59" s="1"/>
  <c r="I312" i="59"/>
  <c r="J312" i="59" s="1"/>
  <c r="I313" i="59"/>
  <c r="J313" i="59" s="1"/>
  <c r="I315" i="59"/>
  <c r="J315" i="59" s="1"/>
  <c r="I317" i="59"/>
  <c r="J317" i="59" s="1"/>
  <c r="I319" i="59"/>
  <c r="J319" i="59" s="1"/>
  <c r="I323" i="59"/>
  <c r="J323" i="59" s="1"/>
  <c r="I324" i="59"/>
  <c r="J324" i="59" s="1"/>
  <c r="I325" i="59"/>
  <c r="J325" i="59" s="1"/>
  <c r="I328" i="59"/>
  <c r="J328" i="59" s="1"/>
  <c r="I329" i="59"/>
  <c r="I331" i="59"/>
  <c r="J331" i="59" s="1"/>
  <c r="I332" i="59"/>
  <c r="J332" i="59" s="1"/>
  <c r="I334" i="59"/>
  <c r="I335" i="59"/>
  <c r="J335" i="59" s="1"/>
  <c r="I336" i="59"/>
  <c r="J336" i="59" s="1"/>
  <c r="I337" i="59"/>
  <c r="J337" i="59" s="1"/>
  <c r="I338" i="59"/>
  <c r="J338" i="59" s="1"/>
  <c r="I339" i="59"/>
  <c r="J339" i="59" s="1"/>
  <c r="I340" i="59"/>
  <c r="I341" i="59"/>
  <c r="J341" i="59" s="1"/>
  <c r="I342" i="59"/>
  <c r="J342" i="59" s="1"/>
  <c r="I343" i="59"/>
  <c r="J343" i="59" s="1"/>
  <c r="I344" i="59"/>
  <c r="J344" i="59" s="1"/>
  <c r="I345" i="59"/>
  <c r="J345" i="59" s="1"/>
  <c r="I346" i="59"/>
  <c r="J346" i="59" s="1"/>
  <c r="I347" i="59"/>
  <c r="I348" i="59"/>
  <c r="J348" i="59" s="1"/>
  <c r="I349" i="59"/>
  <c r="J349" i="59" s="1"/>
  <c r="I350" i="59"/>
  <c r="J350" i="59" s="1"/>
  <c r="I352" i="59"/>
  <c r="J352" i="59" s="1"/>
  <c r="I353" i="59"/>
  <c r="J353" i="59" s="1"/>
  <c r="I354" i="59"/>
  <c r="J354" i="59" s="1"/>
  <c r="I355" i="59"/>
  <c r="J355" i="59" s="1"/>
  <c r="I356" i="59"/>
  <c r="J356" i="59" s="1"/>
  <c r="I357" i="59"/>
  <c r="J357" i="59" s="1"/>
  <c r="I358" i="59"/>
  <c r="J358" i="59" s="1"/>
  <c r="I359" i="59"/>
  <c r="J359" i="59" s="1"/>
  <c r="I360" i="59"/>
  <c r="J360" i="59" s="1"/>
  <c r="I361" i="59"/>
  <c r="J361" i="59" s="1"/>
  <c r="I362" i="59"/>
  <c r="J362" i="59" s="1"/>
  <c r="I363" i="59"/>
  <c r="J363" i="59" s="1"/>
  <c r="I365" i="59"/>
  <c r="I366" i="59"/>
  <c r="I367" i="59"/>
  <c r="J367" i="59" s="1"/>
  <c r="I369" i="59"/>
  <c r="J369" i="59" s="1"/>
  <c r="I370" i="59"/>
  <c r="J370" i="59" s="1"/>
  <c r="I371" i="59"/>
  <c r="J371" i="59" s="1"/>
  <c r="I372" i="59"/>
  <c r="J372" i="59" s="1"/>
  <c r="I375" i="59"/>
  <c r="J375" i="59" s="1"/>
  <c r="I377" i="59"/>
  <c r="J377" i="59" s="1"/>
  <c r="I378" i="59"/>
  <c r="J378" i="59" s="1"/>
  <c r="I379" i="59"/>
  <c r="J379" i="59" s="1"/>
  <c r="I380" i="59"/>
  <c r="J380" i="59" s="1"/>
  <c r="I382" i="59"/>
  <c r="J382" i="59" s="1"/>
  <c r="I386" i="59"/>
  <c r="J386" i="59" s="1"/>
  <c r="I387" i="59"/>
  <c r="J387" i="59" s="1"/>
  <c r="I388" i="59"/>
  <c r="J388" i="59" s="1"/>
  <c r="I389" i="59"/>
  <c r="I390" i="59"/>
  <c r="I392" i="59"/>
  <c r="J392" i="59" s="1"/>
  <c r="I394" i="59"/>
  <c r="J394" i="59" s="1"/>
  <c r="I398" i="59"/>
  <c r="J398" i="59" s="1"/>
  <c r="I399" i="59"/>
  <c r="I401" i="59"/>
  <c r="J401" i="59" s="1"/>
  <c r="I402" i="59"/>
  <c r="J402" i="59" s="1"/>
  <c r="I403" i="59"/>
  <c r="J403" i="59" s="1"/>
  <c r="I404" i="59"/>
  <c r="J404" i="59" s="1"/>
  <c r="I406" i="59"/>
  <c r="J406" i="59" s="1"/>
  <c r="I408" i="59"/>
  <c r="J408" i="59" s="1"/>
  <c r="I410" i="59"/>
  <c r="J410" i="59" s="1"/>
  <c r="I412" i="59"/>
  <c r="I413" i="59"/>
  <c r="J413" i="59" s="1"/>
  <c r="I414" i="59"/>
  <c r="J414" i="59" s="1"/>
  <c r="I415" i="59"/>
  <c r="J415" i="59" s="1"/>
  <c r="I416" i="59"/>
  <c r="J416" i="59" s="1"/>
  <c r="I417" i="59"/>
  <c r="J417" i="59" s="1"/>
  <c r="I418" i="59"/>
  <c r="J418" i="59" s="1"/>
  <c r="I419" i="59"/>
  <c r="J419" i="59" s="1"/>
  <c r="I420" i="59"/>
  <c r="I421" i="59"/>
  <c r="J421" i="59" s="1"/>
  <c r="I422" i="59"/>
  <c r="J422" i="59" s="1"/>
  <c r="I424" i="59"/>
  <c r="I425" i="59"/>
  <c r="J425" i="59" s="1"/>
  <c r="I426" i="59"/>
  <c r="J426" i="59" s="1"/>
  <c r="I427" i="59"/>
  <c r="J427" i="59" s="1"/>
  <c r="I428" i="59"/>
  <c r="J428" i="59" s="1"/>
  <c r="I430" i="59"/>
  <c r="J430" i="59" s="1"/>
  <c r="I432" i="59"/>
  <c r="J432" i="59" s="1"/>
  <c r="I433" i="59"/>
  <c r="J433" i="59" s="1"/>
  <c r="I435" i="59"/>
  <c r="J435" i="59" s="1"/>
  <c r="I436" i="59"/>
  <c r="J436" i="59" s="1"/>
  <c r="I439" i="59"/>
  <c r="J439" i="59" s="1"/>
  <c r="I442" i="59"/>
  <c r="J442" i="59" s="1"/>
  <c r="I443" i="59"/>
  <c r="J443" i="59" s="1"/>
  <c r="I444" i="59"/>
  <c r="J444" i="59" s="1"/>
  <c r="I445" i="59"/>
  <c r="J445" i="59" s="1"/>
  <c r="I446" i="59"/>
  <c r="J446" i="59" s="1"/>
  <c r="I447" i="59"/>
  <c r="J447" i="59" s="1"/>
  <c r="I448" i="59"/>
  <c r="J448" i="59" s="1"/>
  <c r="I449" i="59"/>
  <c r="J449" i="59" s="1"/>
  <c r="I450" i="59"/>
  <c r="J450" i="59" s="1"/>
  <c r="I451" i="59"/>
  <c r="J451" i="59" s="1"/>
  <c r="I452" i="59"/>
  <c r="J452" i="59" s="1"/>
  <c r="I453" i="59"/>
  <c r="J453" i="59" s="1"/>
  <c r="I454" i="59"/>
  <c r="J454" i="59" s="1"/>
  <c r="I455" i="59"/>
  <c r="J455" i="59" s="1"/>
  <c r="I456" i="59"/>
  <c r="J456" i="59" s="1"/>
  <c r="I458" i="59"/>
  <c r="J458" i="59" s="1"/>
  <c r="I459" i="59"/>
  <c r="J459" i="59" s="1"/>
  <c r="I460" i="59"/>
  <c r="J460" i="59" s="1"/>
  <c r="I461" i="59"/>
  <c r="J461" i="59" s="1"/>
  <c r="I462" i="59"/>
  <c r="J462" i="59" s="1"/>
  <c r="I463" i="59"/>
  <c r="J463" i="59" s="1"/>
  <c r="I464" i="59"/>
  <c r="J464" i="59" s="1"/>
  <c r="I465" i="59"/>
  <c r="J465" i="59" s="1"/>
  <c r="I468" i="59"/>
  <c r="J468" i="59" s="1"/>
  <c r="I469" i="59"/>
  <c r="J469" i="59" s="1"/>
  <c r="I470" i="59"/>
  <c r="J470" i="59" s="1"/>
  <c r="I471" i="59"/>
  <c r="J471" i="59" s="1"/>
  <c r="I472" i="59"/>
  <c r="J472" i="59" s="1"/>
  <c r="I473" i="59"/>
  <c r="J473" i="59" s="1"/>
  <c r="I474" i="59"/>
  <c r="J474" i="59" s="1"/>
  <c r="I475" i="59"/>
  <c r="J475" i="59" s="1"/>
  <c r="I476" i="59"/>
  <c r="J476" i="59" s="1"/>
  <c r="I477" i="59"/>
  <c r="J477" i="59" s="1"/>
  <c r="I478" i="59"/>
  <c r="J478" i="59" s="1"/>
  <c r="I479" i="59"/>
  <c r="J479" i="59" s="1"/>
  <c r="I480" i="59"/>
  <c r="J480" i="59" s="1"/>
  <c r="I481" i="59"/>
  <c r="J481" i="59" s="1"/>
  <c r="I482" i="59"/>
  <c r="J482" i="59" s="1"/>
  <c r="I484" i="59"/>
  <c r="J484" i="59" s="1"/>
  <c r="I485" i="59"/>
  <c r="J485" i="59" s="1"/>
  <c r="I486" i="59"/>
  <c r="J486" i="59" s="1"/>
  <c r="I487" i="59"/>
  <c r="J487" i="59" s="1"/>
  <c r="I488" i="59"/>
  <c r="J488" i="59" s="1"/>
  <c r="I489" i="59"/>
  <c r="J489" i="59" s="1"/>
  <c r="I490" i="59"/>
  <c r="J490" i="59" s="1"/>
  <c r="I491" i="59"/>
  <c r="J491" i="59" s="1"/>
  <c r="I492" i="59"/>
  <c r="J492" i="59" s="1"/>
  <c r="I493" i="59"/>
  <c r="J493" i="59" s="1"/>
  <c r="I494" i="59"/>
  <c r="J494" i="59" s="1"/>
  <c r="I497" i="59"/>
  <c r="J497" i="59" s="1"/>
  <c r="I498" i="59"/>
  <c r="J498" i="59" s="1"/>
  <c r="I499" i="59"/>
  <c r="J499" i="59" s="1"/>
  <c r="I501" i="59"/>
  <c r="J501" i="59" s="1"/>
  <c r="I502" i="59"/>
  <c r="J502" i="59" s="1"/>
  <c r="I504" i="59"/>
  <c r="J504" i="59" s="1"/>
  <c r="I505" i="59"/>
  <c r="J505" i="59" s="1"/>
  <c r="I506" i="59"/>
  <c r="J506" i="59" s="1"/>
  <c r="I507" i="59"/>
  <c r="J507" i="59" s="1"/>
  <c r="I508" i="59"/>
  <c r="J508" i="59" s="1"/>
  <c r="I510" i="59"/>
  <c r="J510" i="59" s="1"/>
  <c r="I511" i="59"/>
  <c r="J511" i="59" s="1"/>
  <c r="I513" i="59"/>
  <c r="J513" i="59" s="1"/>
  <c r="I514" i="59"/>
  <c r="J514" i="59" s="1"/>
  <c r="I518" i="59"/>
  <c r="I519" i="59"/>
  <c r="J519" i="59" s="1"/>
  <c r="I520" i="59"/>
  <c r="J520" i="59" s="1"/>
  <c r="I521" i="59"/>
  <c r="J521" i="59" s="1"/>
  <c r="I522" i="59"/>
  <c r="J522" i="59" s="1"/>
  <c r="I523" i="59"/>
  <c r="J523" i="59" s="1"/>
  <c r="I524" i="59"/>
  <c r="J524" i="59" s="1"/>
  <c r="I525" i="59"/>
  <c r="J525" i="59" s="1"/>
  <c r="I526" i="59"/>
  <c r="J526" i="59" s="1"/>
  <c r="I528" i="59"/>
  <c r="J528" i="59" s="1"/>
  <c r="I531" i="59"/>
  <c r="J531" i="59" s="1"/>
  <c r="I532" i="59"/>
  <c r="J532" i="59" s="1"/>
  <c r="I536" i="59"/>
  <c r="J536" i="59" s="1"/>
  <c r="I537" i="59"/>
  <c r="J537" i="59" s="1"/>
  <c r="I538" i="59"/>
  <c r="J538" i="59" s="1"/>
  <c r="I539" i="59"/>
  <c r="J539" i="59" s="1"/>
  <c r="I541" i="59"/>
  <c r="I542" i="59"/>
  <c r="J542" i="59" s="1"/>
  <c r="I543" i="59"/>
  <c r="J543" i="59" s="1"/>
  <c r="I545" i="59"/>
  <c r="J545" i="59" s="1"/>
  <c r="I546" i="59"/>
  <c r="J546" i="59" s="1"/>
  <c r="I547" i="59"/>
  <c r="J547" i="59" s="1"/>
  <c r="I548" i="59"/>
  <c r="J548" i="59" s="1"/>
  <c r="I549" i="59"/>
  <c r="J549" i="59" s="1"/>
  <c r="I551" i="59"/>
  <c r="J551" i="59" s="1"/>
  <c r="I553" i="59"/>
  <c r="J553" i="59" s="1"/>
  <c r="I554" i="59"/>
  <c r="J554" i="59" s="1"/>
  <c r="I555" i="59"/>
  <c r="J555" i="59" s="1"/>
  <c r="I558" i="59"/>
  <c r="J558" i="59" s="1"/>
  <c r="I560" i="59"/>
  <c r="J560" i="59" s="1"/>
  <c r="I564" i="59"/>
  <c r="I565" i="59"/>
  <c r="J565" i="59" s="1"/>
  <c r="I566" i="59"/>
  <c r="J566" i="59" s="1"/>
  <c r="I567" i="59"/>
  <c r="J567" i="59" s="1"/>
  <c r="I569" i="59"/>
  <c r="J569" i="59" s="1"/>
  <c r="I570" i="59"/>
  <c r="J570" i="59" s="1"/>
  <c r="I571" i="59"/>
  <c r="J571" i="59" s="1"/>
  <c r="I572" i="59"/>
  <c r="J572" i="59" s="1"/>
  <c r="I574" i="59"/>
  <c r="J574" i="59" s="1"/>
  <c r="I576" i="59"/>
  <c r="J576" i="59" s="1"/>
  <c r="I577" i="59"/>
  <c r="J577" i="59" s="1"/>
  <c r="I579" i="59"/>
  <c r="J579" i="59" s="1"/>
  <c r="I581" i="59"/>
  <c r="J581" i="59" s="1"/>
  <c r="I583" i="59"/>
  <c r="J583" i="59" s="1"/>
  <c r="I584" i="59"/>
  <c r="J584" i="59" s="1"/>
  <c r="I586" i="59"/>
  <c r="J586" i="59" s="1"/>
  <c r="I587" i="59"/>
  <c r="J587" i="59" s="1"/>
  <c r="I588" i="59"/>
  <c r="J588" i="59" s="1"/>
  <c r="I590" i="59"/>
  <c r="J590" i="59" s="1"/>
  <c r="I593" i="59"/>
  <c r="J593" i="59" s="1"/>
  <c r="I597" i="59"/>
  <c r="J597" i="59" s="1"/>
  <c r="I598" i="59"/>
  <c r="J598" i="59" s="1"/>
  <c r="I599" i="59"/>
  <c r="J599" i="59" s="1"/>
  <c r="I600" i="59"/>
  <c r="J600" i="59" s="1"/>
  <c r="I601" i="59"/>
  <c r="J601" i="59" s="1"/>
  <c r="I602" i="59"/>
  <c r="J602" i="59" s="1"/>
  <c r="I603" i="59"/>
  <c r="J603" i="59" s="1"/>
  <c r="I604" i="59"/>
  <c r="J604" i="59" s="1"/>
  <c r="I605" i="59"/>
  <c r="J605" i="59" s="1"/>
  <c r="I606" i="59"/>
  <c r="J606" i="59" s="1"/>
  <c r="I607" i="59"/>
  <c r="J607" i="59" s="1"/>
  <c r="I608" i="59"/>
  <c r="J608" i="59" s="1"/>
  <c r="I610" i="59"/>
  <c r="J610" i="59" s="1"/>
  <c r="I611" i="59"/>
  <c r="J611" i="59" s="1"/>
  <c r="I613" i="59"/>
  <c r="J613" i="59" s="1"/>
  <c r="I614" i="59"/>
  <c r="J614" i="59" s="1"/>
  <c r="I615" i="59"/>
  <c r="J615" i="59" s="1"/>
  <c r="I616" i="59"/>
  <c r="J616" i="59" s="1"/>
  <c r="I618" i="59"/>
  <c r="J618" i="59" s="1"/>
  <c r="I619" i="59"/>
  <c r="J619" i="59" s="1"/>
  <c r="I621" i="59"/>
  <c r="J621" i="59" s="1"/>
  <c r="I622" i="59"/>
  <c r="J622" i="59" s="1"/>
  <c r="I623" i="59"/>
  <c r="J623" i="59" s="1"/>
  <c r="I625" i="59"/>
  <c r="J625" i="59" s="1"/>
  <c r="I627" i="59"/>
  <c r="J627" i="59" s="1"/>
  <c r="I628" i="59"/>
  <c r="I629" i="59"/>
  <c r="J629" i="59" s="1"/>
  <c r="I630" i="59"/>
  <c r="J630" i="59" s="1"/>
  <c r="I633" i="59"/>
  <c r="J633" i="59" s="1"/>
  <c r="I634" i="59"/>
  <c r="J634" i="59" s="1"/>
  <c r="I635" i="59"/>
  <c r="J635" i="59" s="1"/>
  <c r="I636" i="59"/>
  <c r="J636" i="59" s="1"/>
  <c r="I638" i="59"/>
  <c r="J638" i="59" s="1"/>
  <c r="I641" i="59"/>
  <c r="I643" i="59"/>
  <c r="I644" i="59"/>
  <c r="J644" i="59" s="1"/>
  <c r="I645" i="59"/>
  <c r="J645" i="59" s="1"/>
  <c r="I646" i="59"/>
  <c r="J646" i="59" s="1"/>
  <c r="I647" i="59"/>
  <c r="I648" i="59"/>
  <c r="J648" i="59" s="1"/>
  <c r="I649" i="59"/>
  <c r="J649" i="59" s="1"/>
  <c r="I650" i="59"/>
  <c r="J650" i="59" s="1"/>
  <c r="I652" i="59"/>
  <c r="J652" i="59" s="1"/>
  <c r="I653" i="59"/>
  <c r="I654" i="59"/>
  <c r="J654" i="59" s="1"/>
  <c r="Q14" i="7"/>
  <c r="P14" i="7"/>
  <c r="O14" i="7"/>
  <c r="K14" i="7"/>
  <c r="J14" i="7"/>
  <c r="I14" i="7"/>
  <c r="H14" i="7"/>
  <c r="M14" i="7"/>
  <c r="Q13" i="7"/>
  <c r="P13" i="7"/>
  <c r="N13" i="7"/>
  <c r="K13" i="7"/>
  <c r="N12" i="7"/>
  <c r="M12" i="7"/>
  <c r="K12" i="7"/>
  <c r="I12" i="7"/>
  <c r="H12" i="7"/>
  <c r="Q11" i="7"/>
  <c r="P11" i="7"/>
  <c r="K11" i="7"/>
  <c r="O11" i="7"/>
  <c r="I11" i="7"/>
  <c r="Q10" i="7"/>
  <c r="P10" i="7"/>
  <c r="L10" i="7"/>
  <c r="K10" i="7"/>
  <c r="I10" i="7"/>
  <c r="H10" i="7"/>
  <c r="N10" i="7"/>
  <c r="Q9" i="7"/>
  <c r="P9" i="7"/>
  <c r="Q8" i="7"/>
  <c r="P8" i="7"/>
  <c r="I8" i="7"/>
  <c r="K8" i="7"/>
  <c r="Q7" i="7"/>
  <c r="P7" i="7"/>
  <c r="O7" i="7"/>
  <c r="N7" i="7"/>
  <c r="L7" i="7"/>
  <c r="K7" i="7"/>
  <c r="I7" i="7"/>
  <c r="H7" i="7"/>
  <c r="Q6" i="7"/>
  <c r="P6" i="7"/>
  <c r="J4" i="1" l="1"/>
  <c r="F10" i="13"/>
  <c r="J564" i="59"/>
  <c r="I591" i="59"/>
  <c r="J518" i="59"/>
  <c r="I529" i="59"/>
  <c r="F4" i="13"/>
  <c r="F11" i="13"/>
  <c r="J641" i="59"/>
  <c r="I655" i="59"/>
  <c r="J655" i="59" s="1"/>
  <c r="D5" i="7"/>
  <c r="G656" i="59"/>
  <c r="G658" i="59" s="1"/>
  <c r="F9" i="13"/>
  <c r="F12" i="13"/>
  <c r="S658" i="59"/>
  <c r="F13" i="13"/>
  <c r="F169" i="13" s="1"/>
  <c r="J541" i="59"/>
  <c r="I556" i="59"/>
  <c r="J389" i="59"/>
  <c r="I395" i="59"/>
  <c r="F5" i="13"/>
  <c r="F6" i="13"/>
  <c r="J628" i="59"/>
  <c r="I631" i="59"/>
  <c r="F8" i="13"/>
  <c r="F7" i="13"/>
  <c r="J227" i="59"/>
  <c r="I320" i="59"/>
  <c r="J215" i="59"/>
  <c r="I219" i="59"/>
  <c r="J52" i="59"/>
  <c r="I185" i="59"/>
  <c r="I42" i="59"/>
  <c r="M13" i="7"/>
  <c r="I13" i="7"/>
  <c r="I6" i="7"/>
  <c r="M11" i="7"/>
  <c r="O8" i="7"/>
  <c r="K9" i="7"/>
  <c r="N11" i="7"/>
  <c r="N9" i="7"/>
  <c r="M6" i="7"/>
  <c r="L8" i="7"/>
  <c r="M9" i="7"/>
  <c r="M7" i="7"/>
  <c r="J6" i="7"/>
  <c r="K6" i="7"/>
  <c r="O6" i="7"/>
  <c r="N8" i="7"/>
  <c r="O10" i="7"/>
  <c r="J13" i="7"/>
  <c r="L6" i="7"/>
  <c r="N6" i="7"/>
  <c r="M8" i="7"/>
  <c r="O9" i="7"/>
  <c r="J11" i="7"/>
  <c r="L13" i="7"/>
  <c r="L9" i="7"/>
  <c r="O13" i="7"/>
  <c r="I9" i="7"/>
  <c r="J8" i="7"/>
  <c r="H9" i="7"/>
  <c r="J9" i="7"/>
  <c r="L12" i="7"/>
  <c r="O12" i="7"/>
  <c r="J10" i="7"/>
  <c r="L11" i="7"/>
  <c r="N14" i="7"/>
  <c r="J529" i="59" l="1"/>
  <c r="I533" i="59"/>
  <c r="J533" i="59" s="1"/>
  <c r="I594" i="59"/>
  <c r="J594" i="59" s="1"/>
  <c r="J591" i="59"/>
  <c r="J556" i="59"/>
  <c r="I561" i="59"/>
  <c r="J561" i="59" s="1"/>
  <c r="J395" i="59"/>
  <c r="I515" i="59"/>
  <c r="J515" i="59" s="1"/>
  <c r="J320" i="59"/>
  <c r="I383" i="59"/>
  <c r="J383" i="59" s="1"/>
  <c r="J631" i="59"/>
  <c r="I639" i="59"/>
  <c r="J639" i="59" s="1"/>
  <c r="I212" i="59"/>
  <c r="J212" i="59" s="1"/>
  <c r="J185" i="59"/>
  <c r="L14" i="7"/>
  <c r="J219" i="59"/>
  <c r="I224" i="59"/>
  <c r="J224" i="59" s="1"/>
  <c r="P12" i="7"/>
  <c r="M10" i="7"/>
  <c r="Q12" i="7"/>
  <c r="I48" i="59"/>
  <c r="J42" i="59"/>
  <c r="J48" i="59" l="1"/>
  <c r="I656" i="59"/>
  <c r="H13" i="7"/>
  <c r="J12" i="7"/>
  <c r="H11" i="7"/>
  <c r="H8" i="7"/>
  <c r="J7" i="7"/>
  <c r="H6" i="7"/>
  <c r="J656" i="59" l="1"/>
  <c r="O14" i="5"/>
  <c r="E14" i="5"/>
  <c r="D14" i="5"/>
  <c r="E10" i="5" l="1"/>
  <c r="H10" i="5"/>
  <c r="I10" i="5"/>
  <c r="M10" i="5"/>
  <c r="N10" i="5"/>
  <c r="O10" i="5"/>
  <c r="D10" i="5"/>
  <c r="E12" i="5"/>
  <c r="H12" i="5"/>
  <c r="I12" i="5"/>
  <c r="J12" i="5"/>
  <c r="K12" i="5"/>
  <c r="L12" i="5"/>
  <c r="M12" i="5"/>
  <c r="N12" i="5"/>
  <c r="O12" i="5"/>
  <c r="P12" i="5"/>
  <c r="Q12" i="5"/>
  <c r="D12" i="5"/>
  <c r="E11" i="5"/>
  <c r="H11" i="5"/>
  <c r="I11" i="5"/>
  <c r="J11" i="5"/>
  <c r="K11" i="5"/>
  <c r="L11" i="5"/>
  <c r="M11" i="5"/>
  <c r="N11" i="5"/>
  <c r="O11" i="5"/>
  <c r="P11" i="5"/>
  <c r="Q11" i="5"/>
  <c r="D11" i="5"/>
  <c r="F179" i="58"/>
  <c r="E9" i="5" s="1"/>
  <c r="I179" i="58"/>
  <c r="H9" i="5" s="1"/>
  <c r="J179" i="58"/>
  <c r="I9" i="5" s="1"/>
  <c r="K179" i="58"/>
  <c r="J9" i="5" s="1"/>
  <c r="L179" i="58"/>
  <c r="K9" i="5" s="1"/>
  <c r="M179" i="58"/>
  <c r="L9" i="5" s="1"/>
  <c r="N179" i="58"/>
  <c r="M9" i="5" s="1"/>
  <c r="O179" i="58"/>
  <c r="N9" i="5" s="1"/>
  <c r="P179" i="58"/>
  <c r="O9" i="5" s="1"/>
  <c r="Q179" i="58"/>
  <c r="P9" i="5" s="1"/>
  <c r="R179" i="58"/>
  <c r="Q9" i="5" s="1"/>
  <c r="E179" i="58"/>
  <c r="D9" i="5" s="1"/>
  <c r="P10" i="5" l="1"/>
  <c r="L10" i="5"/>
  <c r="J10" i="5"/>
  <c r="Q10" i="5"/>
  <c r="K10" i="5"/>
  <c r="E8" i="5"/>
  <c r="H8" i="5"/>
  <c r="I8" i="5"/>
  <c r="J8" i="5"/>
  <c r="K8" i="5"/>
  <c r="L8" i="5"/>
  <c r="M8" i="5"/>
  <c r="N8" i="5"/>
  <c r="O8" i="5"/>
  <c r="P8" i="5"/>
  <c r="Q8" i="5"/>
  <c r="D8" i="5"/>
  <c r="E7" i="5"/>
  <c r="H7" i="5"/>
  <c r="I7" i="5"/>
  <c r="J7" i="5"/>
  <c r="K7" i="5"/>
  <c r="L7" i="5"/>
  <c r="M7" i="5"/>
  <c r="N7" i="5"/>
  <c r="O7" i="5"/>
  <c r="P7" i="5"/>
  <c r="Q7" i="5"/>
  <c r="D7" i="5"/>
  <c r="F53" i="58"/>
  <c r="E6" i="5" s="1"/>
  <c r="I53" i="58"/>
  <c r="H6" i="5" s="1"/>
  <c r="J53" i="58"/>
  <c r="I6" i="5" s="1"/>
  <c r="K53" i="58"/>
  <c r="J6" i="5" s="1"/>
  <c r="L53" i="58"/>
  <c r="K6" i="5" s="1"/>
  <c r="M53" i="58"/>
  <c r="L6" i="5" s="1"/>
  <c r="N53" i="58"/>
  <c r="M6" i="5" s="1"/>
  <c r="O53" i="58"/>
  <c r="N6" i="5" s="1"/>
  <c r="P53" i="58"/>
  <c r="O6" i="5" s="1"/>
  <c r="Q53" i="58"/>
  <c r="P6" i="5" s="1"/>
  <c r="R53" i="58"/>
  <c r="Q6" i="5" s="1"/>
  <c r="E53" i="58"/>
  <c r="D6" i="5" s="1"/>
  <c r="F48" i="58"/>
  <c r="E5" i="5" s="1"/>
  <c r="I48" i="58"/>
  <c r="H5" i="5" s="1"/>
  <c r="J48" i="58"/>
  <c r="I5" i="5" s="1"/>
  <c r="K48" i="58"/>
  <c r="J5" i="5" s="1"/>
  <c r="L48" i="58"/>
  <c r="K5" i="5" s="1"/>
  <c r="M48" i="58"/>
  <c r="L5" i="5" s="1"/>
  <c r="N48" i="58"/>
  <c r="M5" i="5" s="1"/>
  <c r="O48" i="58"/>
  <c r="N5" i="5" s="1"/>
  <c r="P48" i="58"/>
  <c r="O5" i="5" s="1"/>
  <c r="Q48" i="58"/>
  <c r="P5" i="5" s="1"/>
  <c r="R48" i="58"/>
  <c r="Q5" i="5" s="1"/>
  <c r="E48" i="58"/>
  <c r="D5" i="5" s="1"/>
  <c r="H4" i="5"/>
  <c r="J4" i="5"/>
  <c r="K4" i="5"/>
  <c r="L4" i="5"/>
  <c r="P4" i="5"/>
  <c r="Q4" i="5"/>
  <c r="H34" i="58"/>
  <c r="H43" i="58"/>
  <c r="H47" i="58"/>
  <c r="G51" i="58"/>
  <c r="H51" i="58" s="1"/>
  <c r="G52" i="58"/>
  <c r="H52" i="58" s="1"/>
  <c r="G56" i="58"/>
  <c r="G57" i="58"/>
  <c r="H57" i="58" s="1"/>
  <c r="G58" i="58"/>
  <c r="H58" i="58" s="1"/>
  <c r="G64" i="58"/>
  <c r="H64" i="58" s="1"/>
  <c r="G65" i="58"/>
  <c r="G66" i="58"/>
  <c r="H66" i="58" s="1"/>
  <c r="G68" i="58"/>
  <c r="G69" i="58"/>
  <c r="H69" i="58" s="1"/>
  <c r="G71" i="58"/>
  <c r="H71" i="58" s="1"/>
  <c r="G72" i="58"/>
  <c r="G73" i="58"/>
  <c r="H73" i="58" s="1"/>
  <c r="G75" i="58"/>
  <c r="H75" i="58" s="1"/>
  <c r="G76" i="58"/>
  <c r="G78" i="58"/>
  <c r="H78" i="58" s="1"/>
  <c r="G80" i="58"/>
  <c r="H80" i="58" s="1"/>
  <c r="G83" i="58"/>
  <c r="H83" i="58" s="1"/>
  <c r="G96" i="58"/>
  <c r="H96" i="58" s="1"/>
  <c r="G97" i="58"/>
  <c r="H97" i="58" s="1"/>
  <c r="G98" i="58"/>
  <c r="H98" i="58" s="1"/>
  <c r="G99" i="58"/>
  <c r="H99" i="58" s="1"/>
  <c r="G100" i="58"/>
  <c r="H100" i="58" s="1"/>
  <c r="G101" i="58"/>
  <c r="H101" i="58" s="1"/>
  <c r="G103" i="58"/>
  <c r="H103" i="58" s="1"/>
  <c r="G104" i="58"/>
  <c r="G105" i="58"/>
  <c r="H105" i="58" s="1"/>
  <c r="G106" i="58"/>
  <c r="H106" i="58" s="1"/>
  <c r="G107" i="58"/>
  <c r="H107" i="58" s="1"/>
  <c r="G108" i="58"/>
  <c r="H108" i="58" s="1"/>
  <c r="G109" i="58"/>
  <c r="H109" i="58" s="1"/>
  <c r="G110" i="58"/>
  <c r="H110" i="58" s="1"/>
  <c r="G111" i="58"/>
  <c r="H111" i="58" s="1"/>
  <c r="G112" i="58"/>
  <c r="H112" i="58" s="1"/>
  <c r="G113" i="58"/>
  <c r="H113" i="58" s="1"/>
  <c r="G114" i="58"/>
  <c r="H114" i="58" s="1"/>
  <c r="G115" i="58"/>
  <c r="H115" i="58" s="1"/>
  <c r="G116" i="58"/>
  <c r="H116" i="58" s="1"/>
  <c r="G117" i="58"/>
  <c r="H117" i="58" s="1"/>
  <c r="G118" i="58"/>
  <c r="H118" i="58" s="1"/>
  <c r="G119" i="58"/>
  <c r="H119" i="58" s="1"/>
  <c r="G120" i="58"/>
  <c r="H120" i="58" s="1"/>
  <c r="G121" i="58"/>
  <c r="H121" i="58" s="1"/>
  <c r="G122" i="58"/>
  <c r="H122" i="58" s="1"/>
  <c r="G123" i="58"/>
  <c r="H123" i="58" s="1"/>
  <c r="G124" i="58"/>
  <c r="H124" i="58" s="1"/>
  <c r="G125" i="58"/>
  <c r="H125" i="58" s="1"/>
  <c r="G126" i="58"/>
  <c r="H126" i="58" s="1"/>
  <c r="G127" i="58"/>
  <c r="H127" i="58" s="1"/>
  <c r="G128" i="58"/>
  <c r="H128" i="58" s="1"/>
  <c r="G129" i="58"/>
  <c r="H129" i="58" s="1"/>
  <c r="G130" i="58"/>
  <c r="H130" i="58" s="1"/>
  <c r="G131" i="58"/>
  <c r="H131" i="58" s="1"/>
  <c r="G132" i="58"/>
  <c r="H132" i="58" s="1"/>
  <c r="G133" i="58"/>
  <c r="H133" i="58" s="1"/>
  <c r="G134" i="58"/>
  <c r="H134" i="58" s="1"/>
  <c r="G135" i="58"/>
  <c r="H135" i="58" s="1"/>
  <c r="G136" i="58"/>
  <c r="H136" i="58" s="1"/>
  <c r="G137" i="58"/>
  <c r="H137" i="58" s="1"/>
  <c r="G138" i="58"/>
  <c r="G143" i="58"/>
  <c r="H143" i="58" s="1"/>
  <c r="G144" i="58"/>
  <c r="H144" i="58" s="1"/>
  <c r="G145" i="58"/>
  <c r="H145" i="58" s="1"/>
  <c r="G148" i="58"/>
  <c r="H148" i="58" s="1"/>
  <c r="G150" i="58"/>
  <c r="H150" i="58" s="1"/>
  <c r="G151" i="58"/>
  <c r="H151" i="58" s="1"/>
  <c r="G152" i="58"/>
  <c r="H152" i="58" s="1"/>
  <c r="G153" i="58"/>
  <c r="H153" i="58" s="1"/>
  <c r="G154" i="58"/>
  <c r="H154" i="58" s="1"/>
  <c r="G155" i="58"/>
  <c r="H155" i="58" s="1"/>
  <c r="G156" i="58"/>
  <c r="H156" i="58" s="1"/>
  <c r="G157" i="58"/>
  <c r="H157" i="58" s="1"/>
  <c r="G158" i="58"/>
  <c r="H158" i="58" s="1"/>
  <c r="G159" i="58"/>
  <c r="H159" i="58" s="1"/>
  <c r="G160" i="58"/>
  <c r="H160" i="58" s="1"/>
  <c r="G161" i="58"/>
  <c r="H161" i="58" s="1"/>
  <c r="G162" i="58"/>
  <c r="H162" i="58" s="1"/>
  <c r="G163" i="58"/>
  <c r="H163" i="58" s="1"/>
  <c r="G164" i="58"/>
  <c r="H164" i="58" s="1"/>
  <c r="G167" i="58"/>
  <c r="H167" i="58" s="1"/>
  <c r="G170" i="58"/>
  <c r="H170" i="58" s="1"/>
  <c r="G171" i="58"/>
  <c r="H171" i="58" s="1"/>
  <c r="G174" i="58"/>
  <c r="H174" i="58" s="1"/>
  <c r="G177" i="58"/>
  <c r="H177" i="58" s="1"/>
  <c r="G178" i="58"/>
  <c r="H178" i="58" s="1"/>
  <c r="G182" i="58"/>
  <c r="G183" i="58"/>
  <c r="H183" i="58" s="1"/>
  <c r="G184" i="58"/>
  <c r="H184" i="58" s="1"/>
  <c r="G185" i="58"/>
  <c r="H185" i="58" s="1"/>
  <c r="G186" i="58"/>
  <c r="H186" i="58" s="1"/>
  <c r="G191" i="58"/>
  <c r="H193" i="58"/>
  <c r="H194" i="58"/>
  <c r="H196" i="58"/>
  <c r="H197" i="58"/>
  <c r="H199" i="58"/>
  <c r="H200" i="58"/>
  <c r="H203" i="58"/>
  <c r="H205" i="58"/>
  <c r="H207" i="58"/>
  <c r="H208" i="58"/>
  <c r="H209" i="58"/>
  <c r="H210" i="58"/>
  <c r="H211" i="58"/>
  <c r="H215" i="58"/>
  <c r="H218" i="58"/>
  <c r="H220" i="58"/>
  <c r="H222" i="58"/>
  <c r="H223" i="58"/>
  <c r="H224" i="58"/>
  <c r="G230" i="58"/>
  <c r="G232" i="58"/>
  <c r="H232" i="58" s="1"/>
  <c r="G234" i="58"/>
  <c r="H234" i="58" s="1"/>
  <c r="G239" i="58"/>
  <c r="H239" i="58" s="1"/>
  <c r="G240" i="58"/>
  <c r="H240" i="58" s="1"/>
  <c r="G11" i="58"/>
  <c r="H11" i="58" l="1"/>
  <c r="G13" i="58"/>
  <c r="H13" i="58" s="1"/>
  <c r="H191" i="58"/>
  <c r="G227" i="58"/>
  <c r="H227" i="58" s="1"/>
  <c r="H230" i="58"/>
  <c r="G242" i="58"/>
  <c r="H242" i="58" s="1"/>
  <c r="H182" i="58"/>
  <c r="G188" i="58"/>
  <c r="H188" i="58" s="1"/>
  <c r="H104" i="58"/>
  <c r="G140" i="58"/>
  <c r="H140" i="58" s="1"/>
  <c r="H76" i="58"/>
  <c r="G93" i="58"/>
  <c r="H93" i="58" s="1"/>
  <c r="H68" i="58"/>
  <c r="H56" i="58"/>
  <c r="H72" i="58"/>
  <c r="H65" i="58"/>
  <c r="K243" i="58"/>
  <c r="Q243" i="58"/>
  <c r="N4" i="5"/>
  <c r="O243" i="58"/>
  <c r="L243" i="58"/>
  <c r="M243" i="58"/>
  <c r="G179" i="58"/>
  <c r="H179" i="58" s="1"/>
  <c r="E4" i="5"/>
  <c r="F243" i="58"/>
  <c r="F245" i="58" s="1"/>
  <c r="D4" i="5"/>
  <c r="E243" i="58"/>
  <c r="E245" i="58" s="1"/>
  <c r="M4" i="5"/>
  <c r="N243" i="58"/>
  <c r="O4" i="5"/>
  <c r="P243" i="58"/>
  <c r="P245" i="58" s="1"/>
  <c r="I4" i="5"/>
  <c r="J243" i="58"/>
  <c r="R243" i="58"/>
  <c r="G53" i="58"/>
  <c r="H53" i="58" s="1"/>
  <c r="G48" i="58"/>
  <c r="H48" i="58" s="1"/>
  <c r="I243" i="58"/>
  <c r="G243" i="58" l="1"/>
  <c r="H243" i="58" s="1"/>
  <c r="C41" i="2" l="1"/>
  <c r="F11" i="2" l="1"/>
  <c r="E10" i="1"/>
  <c r="G24" i="15" l="1"/>
  <c r="F24" i="15"/>
  <c r="E24" i="15" l="1"/>
  <c r="E166" i="13"/>
  <c r="D12" i="4" s="1"/>
  <c r="D166" i="13"/>
  <c r="C12" i="4" s="1"/>
  <c r="E165" i="13"/>
  <c r="D11" i="4" s="1"/>
  <c r="D165" i="13"/>
  <c r="C11" i="4" s="1"/>
  <c r="E164" i="13"/>
  <c r="D9" i="4" s="1"/>
  <c r="D164" i="13"/>
  <c r="C9" i="4" s="1"/>
  <c r="E163" i="13"/>
  <c r="D8" i="4" s="1"/>
  <c r="D163" i="13"/>
  <c r="C8" i="4" s="1"/>
  <c r="E162" i="13"/>
  <c r="D7" i="4" s="1"/>
  <c r="E161" i="13"/>
  <c r="D6" i="4" s="1"/>
  <c r="D162" i="13"/>
  <c r="C7" i="4" s="1"/>
  <c r="D161" i="13"/>
  <c r="C6" i="4" s="1"/>
  <c r="E160" i="13"/>
  <c r="D5" i="4" s="1"/>
  <c r="D160" i="13"/>
  <c r="C5" i="4" s="1"/>
  <c r="D22" i="12" l="1"/>
  <c r="E22" i="12"/>
  <c r="E22" i="1"/>
  <c r="E23" i="1"/>
  <c r="E18" i="1"/>
  <c r="C19" i="1"/>
  <c r="B19" i="1"/>
  <c r="B25" i="1" s="1"/>
  <c r="C25" i="1" l="1"/>
  <c r="J24" i="16" l="1"/>
  <c r="F22" i="15" l="1"/>
  <c r="E41" i="2" l="1"/>
  <c r="D41" i="2"/>
  <c r="M21" i="17"/>
  <c r="M23" i="17" s="1"/>
  <c r="N21" i="17"/>
  <c r="N23" i="17" s="1"/>
  <c r="O21" i="17"/>
  <c r="O23" i="17" s="1"/>
  <c r="P21" i="17"/>
  <c r="P23" i="17" s="1"/>
  <c r="Q4" i="17"/>
  <c r="Q5" i="17"/>
  <c r="Q6" i="17"/>
  <c r="Q7" i="17"/>
  <c r="Q8" i="17"/>
  <c r="Q9" i="17"/>
  <c r="Q10" i="17"/>
  <c r="Q11" i="17"/>
  <c r="Q12" i="17"/>
  <c r="Q13" i="17"/>
  <c r="Q14" i="17"/>
  <c r="Q15" i="17"/>
  <c r="Q16" i="17"/>
  <c r="Q17" i="17"/>
  <c r="Q18" i="17"/>
  <c r="Q19" i="17"/>
  <c r="Q20" i="17"/>
  <c r="Q22" i="17"/>
  <c r="Q3" i="17"/>
  <c r="Q21" i="17" l="1"/>
  <c r="Q23" i="17" s="1"/>
  <c r="L20" i="31" l="1"/>
  <c r="I20" i="31"/>
  <c r="C21" i="31"/>
  <c r="D21" i="31"/>
  <c r="E21" i="31"/>
  <c r="F21" i="31"/>
  <c r="G21" i="31"/>
  <c r="H21" i="31"/>
  <c r="J21" i="31"/>
  <c r="K21" i="31"/>
  <c r="B21" i="31"/>
  <c r="C21" i="27"/>
  <c r="D21" i="27"/>
  <c r="E21" i="27"/>
  <c r="F21" i="27"/>
  <c r="G21" i="27"/>
  <c r="H21" i="27"/>
  <c r="I21" i="27"/>
  <c r="J21" i="27"/>
  <c r="K21" i="27"/>
  <c r="L21" i="27"/>
  <c r="M21" i="27"/>
  <c r="N21" i="27"/>
  <c r="O21" i="27"/>
  <c r="B21" i="27"/>
  <c r="F21" i="23"/>
  <c r="H21" i="23" s="1"/>
  <c r="B21" i="23"/>
  <c r="M20" i="31" l="1"/>
  <c r="C22" i="26"/>
  <c r="D22" i="26"/>
  <c r="E22" i="26"/>
  <c r="F22" i="26"/>
  <c r="H22" i="26"/>
  <c r="B22" i="26"/>
  <c r="G21" i="26"/>
  <c r="I21" i="26" s="1"/>
  <c r="V21" i="21" l="1"/>
  <c r="Q21" i="21"/>
  <c r="P21" i="21"/>
  <c r="O21" i="21"/>
  <c r="E21" i="21"/>
  <c r="C22" i="21"/>
  <c r="D22" i="21"/>
  <c r="F22" i="21"/>
  <c r="G22" i="21"/>
  <c r="H22" i="21"/>
  <c r="I22" i="21"/>
  <c r="J22" i="21"/>
  <c r="K22" i="21"/>
  <c r="L22" i="21"/>
  <c r="M22" i="21"/>
  <c r="N22" i="21"/>
  <c r="S22" i="21"/>
  <c r="T22" i="21"/>
  <c r="U22" i="21"/>
  <c r="B22" i="21"/>
  <c r="H20" i="20"/>
  <c r="L20" i="20" s="1"/>
  <c r="C21" i="20"/>
  <c r="D21" i="20"/>
  <c r="E21" i="20"/>
  <c r="F21" i="20"/>
  <c r="G21" i="20"/>
  <c r="I21" i="20"/>
  <c r="J21" i="20"/>
  <c r="K21" i="20"/>
  <c r="B21" i="20"/>
  <c r="L20" i="17"/>
  <c r="F20" i="17"/>
  <c r="I20" i="17" s="1"/>
  <c r="C21" i="17"/>
  <c r="D21" i="17"/>
  <c r="E21" i="17"/>
  <c r="G21" i="17"/>
  <c r="H21" i="17"/>
  <c r="J21" i="17"/>
  <c r="K21" i="17"/>
  <c r="R21" i="17"/>
  <c r="S21" i="17"/>
  <c r="T21" i="17"/>
  <c r="B21" i="17"/>
  <c r="H24" i="15"/>
  <c r="K6" i="15"/>
  <c r="K7" i="15"/>
  <c r="K8" i="15"/>
  <c r="K9" i="15"/>
  <c r="K10" i="15"/>
  <c r="K11" i="15"/>
  <c r="K12" i="15"/>
  <c r="K13" i="15"/>
  <c r="K14" i="15"/>
  <c r="K15" i="15"/>
  <c r="K16" i="15"/>
  <c r="K17" i="15"/>
  <c r="K18" i="15"/>
  <c r="K19" i="15"/>
  <c r="K20" i="15"/>
  <c r="K21" i="15"/>
  <c r="K22" i="15"/>
  <c r="J6" i="15"/>
  <c r="J7" i="15"/>
  <c r="J8" i="15"/>
  <c r="J9" i="15"/>
  <c r="J10" i="15"/>
  <c r="J11" i="15"/>
  <c r="J12" i="15"/>
  <c r="J13" i="15"/>
  <c r="J14" i="15"/>
  <c r="J15" i="15"/>
  <c r="J16" i="15"/>
  <c r="J17" i="15"/>
  <c r="J18" i="15"/>
  <c r="J19" i="15"/>
  <c r="J20" i="15"/>
  <c r="J21" i="15"/>
  <c r="J22" i="15"/>
  <c r="I13" i="15"/>
  <c r="I14" i="15"/>
  <c r="I15" i="15"/>
  <c r="I18" i="15"/>
  <c r="I19" i="15"/>
  <c r="I20" i="15"/>
  <c r="I21" i="15"/>
  <c r="I22" i="15"/>
  <c r="L23" i="15"/>
  <c r="G6" i="15"/>
  <c r="G7" i="15"/>
  <c r="G8" i="15"/>
  <c r="G9" i="15"/>
  <c r="G10" i="15"/>
  <c r="G11" i="15"/>
  <c r="G12" i="15"/>
  <c r="G13" i="15"/>
  <c r="G14" i="15"/>
  <c r="G15" i="15"/>
  <c r="G16" i="15"/>
  <c r="G17" i="15"/>
  <c r="G18" i="15"/>
  <c r="G19" i="15"/>
  <c r="G20" i="15"/>
  <c r="G21" i="15"/>
  <c r="G22" i="15"/>
  <c r="U22" i="16"/>
  <c r="U24" i="16"/>
  <c r="J22" i="16"/>
  <c r="C23" i="16"/>
  <c r="D23" i="16"/>
  <c r="E23" i="16"/>
  <c r="F23" i="16"/>
  <c r="G23" i="16"/>
  <c r="H23" i="16"/>
  <c r="I23" i="16"/>
  <c r="K23" i="16"/>
  <c r="L23" i="16"/>
  <c r="M23" i="16"/>
  <c r="N23" i="16"/>
  <c r="O23" i="16"/>
  <c r="P23" i="16"/>
  <c r="Q23" i="16"/>
  <c r="R23" i="16"/>
  <c r="S23" i="16"/>
  <c r="T23" i="16"/>
  <c r="B23" i="16"/>
  <c r="F6" i="15"/>
  <c r="F7" i="15"/>
  <c r="F8" i="15"/>
  <c r="F9" i="15"/>
  <c r="F10" i="15"/>
  <c r="F11" i="15"/>
  <c r="F12" i="15"/>
  <c r="F13" i="15"/>
  <c r="F14" i="15"/>
  <c r="F15" i="15"/>
  <c r="F16" i="15"/>
  <c r="F17" i="15"/>
  <c r="F18" i="15"/>
  <c r="F19" i="15"/>
  <c r="F20" i="15"/>
  <c r="F21" i="15"/>
  <c r="H19" i="15" l="1"/>
  <c r="H12" i="15"/>
  <c r="H20" i="15"/>
  <c r="H16" i="15"/>
  <c r="V22" i="16"/>
  <c r="H15" i="15"/>
  <c r="H8" i="15"/>
  <c r="R21" i="21"/>
  <c r="D20" i="23"/>
  <c r="U20" i="17"/>
  <c r="E22" i="15"/>
  <c r="J23" i="16"/>
  <c r="H11" i="15"/>
  <c r="H22" i="15"/>
  <c r="H18" i="15"/>
  <c r="H14" i="15"/>
  <c r="H10" i="15"/>
  <c r="H7" i="15"/>
  <c r="H21" i="15"/>
  <c r="H17" i="15"/>
  <c r="H13" i="15"/>
  <c r="H9" i="15"/>
  <c r="F158" i="13"/>
  <c r="F157" i="13"/>
  <c r="F156" i="13"/>
  <c r="F155" i="13"/>
  <c r="F154" i="13"/>
  <c r="F153" i="13"/>
  <c r="F152" i="13"/>
  <c r="E168" i="13"/>
  <c r="D16" i="4" s="1"/>
  <c r="D168" i="13"/>
  <c r="C16" i="4" s="1"/>
  <c r="E167" i="13"/>
  <c r="D13" i="4" s="1"/>
  <c r="D167" i="13"/>
  <c r="C13" i="4" s="1"/>
  <c r="G20" i="23" l="1"/>
  <c r="C20" i="23"/>
  <c r="E127" i="13"/>
  <c r="D127" i="13"/>
  <c r="E119" i="13"/>
  <c r="D119" i="13"/>
  <c r="G152" i="13" l="1"/>
  <c r="G153" i="13"/>
  <c r="G154" i="13"/>
  <c r="G157" i="13"/>
  <c r="G158" i="13"/>
  <c r="E151" i="13"/>
  <c r="F151" i="13"/>
  <c r="D151" i="13"/>
  <c r="G151" i="13" l="1"/>
  <c r="T6" i="14"/>
  <c r="S6" i="14"/>
  <c r="R6" i="14"/>
  <c r="Q6" i="14"/>
  <c r="P6" i="14"/>
  <c r="O6" i="14"/>
  <c r="N6" i="14"/>
  <c r="M6" i="14"/>
  <c r="L6" i="14"/>
  <c r="K6" i="14"/>
  <c r="J6" i="14"/>
  <c r="I6" i="14"/>
  <c r="H6" i="14"/>
  <c r="G6" i="14"/>
  <c r="F6" i="14"/>
  <c r="E6" i="14"/>
  <c r="D6" i="14"/>
  <c r="C6" i="14"/>
  <c r="T5" i="14"/>
  <c r="T3" i="14"/>
  <c r="S3" i="14"/>
  <c r="R3" i="14"/>
  <c r="Q3" i="14"/>
  <c r="P3" i="14"/>
  <c r="O3" i="14"/>
  <c r="N3" i="14"/>
  <c r="M3" i="14"/>
  <c r="L3" i="14"/>
  <c r="K3" i="14"/>
  <c r="J3" i="14"/>
  <c r="I3" i="14"/>
  <c r="H3" i="14"/>
  <c r="G3" i="14"/>
  <c r="F3" i="14"/>
  <c r="E3" i="14"/>
  <c r="D3" i="14"/>
  <c r="C3" i="14"/>
  <c r="T2" i="14"/>
  <c r="T11" i="14"/>
  <c r="U9" i="14"/>
  <c r="U10" i="14"/>
  <c r="U12" i="14"/>
  <c r="U13" i="14"/>
  <c r="U17" i="14"/>
  <c r="U19" i="14"/>
  <c r="U20" i="14"/>
  <c r="T4" i="14" l="1"/>
  <c r="T7" i="14"/>
  <c r="U6" i="14"/>
  <c r="U3" i="14"/>
  <c r="T8" i="14" l="1"/>
  <c r="T16" i="14" s="1"/>
  <c r="T18" i="14" s="1"/>
  <c r="F21" i="11" l="1"/>
  <c r="C22" i="15" s="1"/>
  <c r="I22" i="12"/>
  <c r="L657" i="59" s="1"/>
  <c r="J22" i="12"/>
  <c r="M657" i="59" s="1"/>
  <c r="K22" i="12"/>
  <c r="N657" i="59" s="1"/>
  <c r="L22" i="12"/>
  <c r="O657" i="59" s="1"/>
  <c r="M22" i="12"/>
  <c r="P657" i="59" s="1"/>
  <c r="J17" i="1" s="1"/>
  <c r="N22" i="12"/>
  <c r="Q657" i="59" s="1"/>
  <c r="J19" i="1" s="1"/>
  <c r="O22" i="12"/>
  <c r="R657" i="59" s="1"/>
  <c r="J15" i="1" s="1"/>
  <c r="P22" i="12"/>
  <c r="T657" i="59" s="1"/>
  <c r="H22" i="12"/>
  <c r="F21" i="12"/>
  <c r="D22" i="15" s="1"/>
  <c r="I22" i="11"/>
  <c r="J244" i="58" s="1"/>
  <c r="J22" i="11"/>
  <c r="K244" i="58" s="1"/>
  <c r="K22" i="11"/>
  <c r="L244" i="58" s="1"/>
  <c r="L22" i="11"/>
  <c r="M244" i="58" s="1"/>
  <c r="M22" i="11"/>
  <c r="N244" i="58" s="1"/>
  <c r="N22" i="11"/>
  <c r="O244" i="58" s="1"/>
  <c r="O22" i="11"/>
  <c r="Q244" i="58" s="1"/>
  <c r="P22" i="11"/>
  <c r="Q22" i="11"/>
  <c r="R244" i="58" s="1"/>
  <c r="H22" i="11"/>
  <c r="I244" i="58" s="1"/>
  <c r="E22" i="11"/>
  <c r="D22" i="11"/>
  <c r="K657" i="59" l="1"/>
  <c r="H16" i="7" s="1"/>
  <c r="J3" i="1"/>
  <c r="Q16" i="7"/>
  <c r="T658" i="59"/>
  <c r="T660" i="59" s="1"/>
  <c r="J16" i="7"/>
  <c r="M658" i="59"/>
  <c r="M16" i="7"/>
  <c r="P658" i="59"/>
  <c r="J16" i="1" s="1"/>
  <c r="L16" i="7"/>
  <c r="O658" i="59"/>
  <c r="O16" i="7"/>
  <c r="R658" i="59"/>
  <c r="J14" i="1" s="1"/>
  <c r="I16" i="7"/>
  <c r="L658" i="59"/>
  <c r="K16" i="7"/>
  <c r="N658" i="59"/>
  <c r="N16" i="7"/>
  <c r="Q658" i="59"/>
  <c r="J18" i="1" s="1"/>
  <c r="P14" i="5"/>
  <c r="Q245" i="58"/>
  <c r="H14" i="5"/>
  <c r="G244" i="58"/>
  <c r="I245" i="58"/>
  <c r="D3" i="1" s="1"/>
  <c r="L14" i="5"/>
  <c r="M245" i="58"/>
  <c r="D15" i="1" s="1"/>
  <c r="I14" i="5"/>
  <c r="J245" i="58"/>
  <c r="D14" i="1" s="1"/>
  <c r="M14" i="5"/>
  <c r="N245" i="58"/>
  <c r="D6" i="1" s="1"/>
  <c r="Q14" i="5"/>
  <c r="R245" i="58"/>
  <c r="K14" i="5"/>
  <c r="L245" i="58"/>
  <c r="D5" i="1" s="1"/>
  <c r="N14" i="5"/>
  <c r="O245" i="58"/>
  <c r="D17" i="1" s="1"/>
  <c r="J14" i="5"/>
  <c r="K245" i="58"/>
  <c r="B22" i="15"/>
  <c r="G21" i="11"/>
  <c r="G21" i="12"/>
  <c r="D9" i="2"/>
  <c r="K658" i="59" l="1"/>
  <c r="R660" i="59" s="1"/>
  <c r="I657" i="59"/>
  <c r="I658" i="59" s="1"/>
  <c r="J658" i="59" s="1"/>
  <c r="D19" i="1"/>
  <c r="D25" i="1" s="1"/>
  <c r="H244" i="58"/>
  <c r="G245" i="58"/>
  <c r="H245" i="58" s="1"/>
  <c r="E6" i="15"/>
  <c r="E7" i="15"/>
  <c r="E8" i="15"/>
  <c r="E9" i="15"/>
  <c r="E10" i="15"/>
  <c r="E11" i="15"/>
  <c r="E12" i="15"/>
  <c r="E13" i="15"/>
  <c r="E14" i="15"/>
  <c r="E15" i="15"/>
  <c r="E16" i="15"/>
  <c r="E17" i="15"/>
  <c r="E18" i="15"/>
  <c r="E19" i="15"/>
  <c r="E20" i="15"/>
  <c r="E21" i="15"/>
  <c r="G5" i="15"/>
  <c r="G23" i="15" s="1"/>
  <c r="J657" i="59" l="1"/>
  <c r="E19" i="1"/>
  <c r="D7" i="1"/>
  <c r="C10" i="4"/>
  <c r="F117" i="13"/>
  <c r="F126" i="13"/>
  <c r="F125" i="13"/>
  <c r="G125" i="13" s="1"/>
  <c r="F150" i="13"/>
  <c r="F149" i="13"/>
  <c r="F148" i="13"/>
  <c r="F147" i="13"/>
  <c r="F146" i="13"/>
  <c r="F145" i="13"/>
  <c r="F144" i="13"/>
  <c r="F142" i="13"/>
  <c r="F141" i="13"/>
  <c r="F140" i="13"/>
  <c r="F139" i="13"/>
  <c r="F138" i="13"/>
  <c r="F137" i="13"/>
  <c r="F136" i="13"/>
  <c r="F134" i="13"/>
  <c r="F133" i="13"/>
  <c r="G133" i="13" s="1"/>
  <c r="F132" i="13"/>
  <c r="F131" i="13"/>
  <c r="F130" i="13"/>
  <c r="F129" i="13"/>
  <c r="F128" i="13"/>
  <c r="F124" i="13"/>
  <c r="F123" i="13"/>
  <c r="F122" i="13"/>
  <c r="F121" i="13"/>
  <c r="F120" i="13"/>
  <c r="F118" i="13"/>
  <c r="F116" i="13"/>
  <c r="F115" i="13"/>
  <c r="F114" i="13"/>
  <c r="F113" i="13"/>
  <c r="F112" i="13"/>
  <c r="F111" i="13"/>
  <c r="F109" i="13"/>
  <c r="F108" i="13"/>
  <c r="F107" i="13"/>
  <c r="F106" i="13"/>
  <c r="F105" i="13"/>
  <c r="F104" i="13"/>
  <c r="F103" i="13"/>
  <c r="F101" i="13"/>
  <c r="F100" i="13"/>
  <c r="F99" i="13"/>
  <c r="F98" i="13"/>
  <c r="F97" i="13"/>
  <c r="F96" i="13"/>
  <c r="F95" i="13"/>
  <c r="F93" i="13"/>
  <c r="F92" i="13"/>
  <c r="F91" i="13"/>
  <c r="F90" i="13"/>
  <c r="F89" i="13"/>
  <c r="F88" i="13"/>
  <c r="F87" i="13"/>
  <c r="F85" i="13"/>
  <c r="F84" i="13"/>
  <c r="F83" i="13"/>
  <c r="F82" i="13"/>
  <c r="F81" i="13"/>
  <c r="F80" i="13"/>
  <c r="F79" i="13"/>
  <c r="F77" i="13"/>
  <c r="F76" i="13"/>
  <c r="F75" i="13"/>
  <c r="F74" i="13"/>
  <c r="F73" i="13"/>
  <c r="F72" i="13"/>
  <c r="F71" i="13"/>
  <c r="F69" i="13"/>
  <c r="F68" i="13"/>
  <c r="F67" i="13"/>
  <c r="F66" i="13"/>
  <c r="F65" i="13"/>
  <c r="F64" i="13"/>
  <c r="F63" i="13"/>
  <c r="F61" i="13"/>
  <c r="F60" i="13"/>
  <c r="F59" i="13"/>
  <c r="F58" i="13"/>
  <c r="F57" i="13"/>
  <c r="F56" i="13"/>
  <c r="F55" i="13"/>
  <c r="F53" i="13"/>
  <c r="F52" i="13"/>
  <c r="F51" i="13"/>
  <c r="F50" i="13"/>
  <c r="F49" i="13"/>
  <c r="F48" i="13"/>
  <c r="F47" i="13"/>
  <c r="F45" i="13"/>
  <c r="F44" i="13"/>
  <c r="F43" i="13"/>
  <c r="F42" i="13"/>
  <c r="F41" i="13"/>
  <c r="F40" i="13"/>
  <c r="F39" i="13"/>
  <c r="F37" i="13"/>
  <c r="F36" i="13"/>
  <c r="F35" i="13"/>
  <c r="F34" i="13"/>
  <c r="F33" i="13"/>
  <c r="F32" i="13"/>
  <c r="F31" i="13"/>
  <c r="F29" i="13"/>
  <c r="F28" i="13"/>
  <c r="F27" i="13"/>
  <c r="F26" i="13"/>
  <c r="F25" i="13"/>
  <c r="F24" i="13"/>
  <c r="F23" i="13"/>
  <c r="F21" i="13"/>
  <c r="F20" i="13"/>
  <c r="G20" i="13" s="1"/>
  <c r="F19" i="13"/>
  <c r="F18" i="13"/>
  <c r="F17" i="13"/>
  <c r="G17" i="13" s="1"/>
  <c r="F16" i="13"/>
  <c r="G16" i="13" s="1"/>
  <c r="F15" i="13"/>
  <c r="F127" i="13" l="1"/>
  <c r="F119" i="13"/>
  <c r="G71" i="13" l="1"/>
  <c r="G77" i="13"/>
  <c r="G29" i="13"/>
  <c r="I22" i="1" l="1"/>
  <c r="I25" i="1" s="1"/>
  <c r="J22" i="1"/>
  <c r="H22" i="1"/>
  <c r="H25" i="1" s="1"/>
  <c r="K24" i="1"/>
  <c r="K20" i="1"/>
  <c r="J25" i="1" l="1"/>
  <c r="K22" i="1"/>
  <c r="G84" i="13" l="1"/>
  <c r="G128" i="13"/>
  <c r="G72" i="13"/>
  <c r="F39" i="2"/>
  <c r="F4" i="2"/>
  <c r="F5" i="2"/>
  <c r="F30" i="13" l="1"/>
  <c r="E30" i="13"/>
  <c r="C14" i="4" l="1"/>
  <c r="C15" i="4" l="1"/>
  <c r="C17" i="4" s="1"/>
  <c r="E9" i="2"/>
  <c r="C23" i="27" l="1"/>
  <c r="D23" i="27"/>
  <c r="E23" i="27"/>
  <c r="F23" i="27"/>
  <c r="G23" i="27"/>
  <c r="H23" i="27"/>
  <c r="I23" i="27"/>
  <c r="J23" i="27"/>
  <c r="K23" i="27"/>
  <c r="G35" i="13" l="1"/>
  <c r="K4" i="1"/>
  <c r="K5" i="1"/>
  <c r="K6" i="1"/>
  <c r="K7" i="1"/>
  <c r="K9" i="1"/>
  <c r="K14" i="1"/>
  <c r="K16" i="1"/>
  <c r="K17" i="1"/>
  <c r="K18" i="1"/>
  <c r="K19" i="1"/>
  <c r="K27" i="1"/>
  <c r="K3" i="1"/>
  <c r="E11" i="1"/>
  <c r="E17" i="1"/>
  <c r="E16" i="1"/>
  <c r="E15" i="1"/>
  <c r="K5" i="15" l="1"/>
  <c r="K23" i="15" s="1"/>
  <c r="J5" i="15"/>
  <c r="J23" i="15" s="1"/>
  <c r="I5" i="15"/>
  <c r="I23" i="15" s="1"/>
  <c r="F5" i="15"/>
  <c r="F23" i="15" s="1"/>
  <c r="L25" i="16"/>
  <c r="M25" i="16"/>
  <c r="N25" i="16"/>
  <c r="O25" i="16"/>
  <c r="P25" i="16"/>
  <c r="Q25" i="16"/>
  <c r="R25" i="16"/>
  <c r="S25" i="16"/>
  <c r="T25" i="16"/>
  <c r="K25" i="16"/>
  <c r="U6" i="16"/>
  <c r="U7" i="16"/>
  <c r="U8" i="16"/>
  <c r="U9" i="16"/>
  <c r="U10" i="16"/>
  <c r="U11" i="16"/>
  <c r="U12" i="16"/>
  <c r="U13" i="16"/>
  <c r="U14" i="16"/>
  <c r="U15" i="16"/>
  <c r="U16" i="16"/>
  <c r="U17" i="16"/>
  <c r="U18" i="16"/>
  <c r="U19" i="16"/>
  <c r="U20" i="16"/>
  <c r="U21" i="16"/>
  <c r="U5" i="16"/>
  <c r="U23" i="16" l="1"/>
  <c r="U25" i="16" s="1"/>
  <c r="M23" i="15"/>
  <c r="H6" i="15"/>
  <c r="S5" i="14" l="1"/>
  <c r="R5" i="14"/>
  <c r="Q5" i="14"/>
  <c r="P5" i="14"/>
  <c r="O5" i="14"/>
  <c r="N5" i="14"/>
  <c r="M5" i="14"/>
  <c r="L5" i="14"/>
  <c r="K5" i="14"/>
  <c r="J5" i="14"/>
  <c r="I5" i="14"/>
  <c r="H5" i="14"/>
  <c r="G5" i="14"/>
  <c r="F5" i="14"/>
  <c r="E5" i="14"/>
  <c r="D5" i="14"/>
  <c r="C5" i="14"/>
  <c r="S2" i="14"/>
  <c r="R2" i="14"/>
  <c r="Q2" i="14"/>
  <c r="P2" i="14"/>
  <c r="O2" i="14"/>
  <c r="N2" i="14"/>
  <c r="M2" i="14"/>
  <c r="L2" i="14"/>
  <c r="K2" i="14"/>
  <c r="J2" i="14"/>
  <c r="I2" i="14"/>
  <c r="H2" i="14"/>
  <c r="G2" i="14"/>
  <c r="F2" i="14"/>
  <c r="E2" i="14"/>
  <c r="D2" i="14"/>
  <c r="C2" i="14"/>
  <c r="F5" i="12"/>
  <c r="F6" i="12"/>
  <c r="F7" i="12"/>
  <c r="F8" i="12"/>
  <c r="F9" i="12"/>
  <c r="F10" i="12"/>
  <c r="F11" i="12"/>
  <c r="F12" i="12"/>
  <c r="F13" i="12"/>
  <c r="F14" i="12"/>
  <c r="F15" i="12"/>
  <c r="F16" i="12"/>
  <c r="F17" i="12"/>
  <c r="F18" i="12"/>
  <c r="F19" i="12"/>
  <c r="F20" i="12"/>
  <c r="F4" i="12"/>
  <c r="U2" i="14" l="1"/>
  <c r="F22" i="12"/>
  <c r="U5" i="14"/>
  <c r="D6" i="15"/>
  <c r="D7" i="15"/>
  <c r="D8" i="15"/>
  <c r="D9" i="15"/>
  <c r="D10" i="15"/>
  <c r="D11" i="15"/>
  <c r="D12" i="15"/>
  <c r="D13" i="15"/>
  <c r="D14" i="15"/>
  <c r="D15" i="15"/>
  <c r="D16" i="15"/>
  <c r="D17" i="15"/>
  <c r="D18" i="15"/>
  <c r="D19" i="15"/>
  <c r="D20" i="15"/>
  <c r="D21" i="15"/>
  <c r="D5" i="15"/>
  <c r="D23" i="15" l="1"/>
  <c r="L22" i="31" l="1"/>
  <c r="I22" i="31"/>
  <c r="K23" i="31"/>
  <c r="J23" i="31"/>
  <c r="H23" i="31"/>
  <c r="G23" i="31"/>
  <c r="F23" i="31"/>
  <c r="E23" i="31"/>
  <c r="D23" i="31"/>
  <c r="C23" i="31"/>
  <c r="B23" i="31"/>
  <c r="L19" i="31"/>
  <c r="I19" i="31"/>
  <c r="L18" i="31"/>
  <c r="I18" i="31"/>
  <c r="L17" i="31"/>
  <c r="I17" i="31"/>
  <c r="L16" i="31"/>
  <c r="I16" i="31"/>
  <c r="L15" i="31"/>
  <c r="I15" i="31"/>
  <c r="L14" i="31"/>
  <c r="I14" i="31"/>
  <c r="L13" i="31"/>
  <c r="I13" i="31"/>
  <c r="L12" i="31"/>
  <c r="I12" i="31"/>
  <c r="L11" i="31"/>
  <c r="I11" i="31"/>
  <c r="L10" i="31"/>
  <c r="I10" i="31"/>
  <c r="L9" i="31"/>
  <c r="I9" i="31"/>
  <c r="L8" i="31"/>
  <c r="I8" i="31"/>
  <c r="L7" i="31"/>
  <c r="I7" i="31"/>
  <c r="L6" i="31"/>
  <c r="I6" i="31"/>
  <c r="L5" i="31"/>
  <c r="I5" i="31"/>
  <c r="L4" i="31"/>
  <c r="I4" i="31"/>
  <c r="L3" i="31"/>
  <c r="I3" i="31"/>
  <c r="B7" i="28"/>
  <c r="P22" i="27"/>
  <c r="O23" i="27"/>
  <c r="N23" i="27"/>
  <c r="M23" i="27"/>
  <c r="L23" i="27"/>
  <c r="B23" i="27"/>
  <c r="P3" i="27"/>
  <c r="G23" i="26"/>
  <c r="I23" i="26" s="1"/>
  <c r="H24" i="26"/>
  <c r="F24" i="26"/>
  <c r="E24" i="26"/>
  <c r="D24" i="26"/>
  <c r="C24" i="26"/>
  <c r="B24" i="26"/>
  <c r="G20" i="26"/>
  <c r="I20" i="26" s="1"/>
  <c r="G19" i="26"/>
  <c r="I19" i="26" s="1"/>
  <c r="G18" i="26"/>
  <c r="I18" i="26" s="1"/>
  <c r="G17" i="26"/>
  <c r="I17" i="26" s="1"/>
  <c r="G16" i="26"/>
  <c r="I16" i="26" s="1"/>
  <c r="G15" i="26"/>
  <c r="I15" i="26" s="1"/>
  <c r="G14" i="26"/>
  <c r="I14" i="26" s="1"/>
  <c r="G13" i="26"/>
  <c r="I13" i="26" s="1"/>
  <c r="G12" i="26"/>
  <c r="I12" i="26" s="1"/>
  <c r="G11" i="26"/>
  <c r="I11" i="26" s="1"/>
  <c r="G10" i="26"/>
  <c r="I10" i="26" s="1"/>
  <c r="G9" i="26"/>
  <c r="I9" i="26" s="1"/>
  <c r="G8" i="26"/>
  <c r="I8" i="26" s="1"/>
  <c r="G7" i="26"/>
  <c r="I7" i="26" s="1"/>
  <c r="G6" i="26"/>
  <c r="I6" i="26" s="1"/>
  <c r="G5" i="26"/>
  <c r="G4" i="26"/>
  <c r="B23" i="23"/>
  <c r="E23" i="23"/>
  <c r="F23" i="23"/>
  <c r="H23" i="23" s="1"/>
  <c r="V23" i="21"/>
  <c r="Q23" i="21"/>
  <c r="P23" i="21"/>
  <c r="O23" i="21"/>
  <c r="E23" i="21"/>
  <c r="U24" i="21"/>
  <c r="T24" i="21"/>
  <c r="S24" i="21"/>
  <c r="N24" i="21"/>
  <c r="M24" i="21"/>
  <c r="L24" i="21"/>
  <c r="K24" i="21"/>
  <c r="J24" i="21"/>
  <c r="I24" i="21"/>
  <c r="H24" i="21"/>
  <c r="G24" i="21"/>
  <c r="F24" i="21"/>
  <c r="D24" i="21"/>
  <c r="C24" i="21"/>
  <c r="B24" i="21"/>
  <c r="V20" i="21"/>
  <c r="Q20" i="21"/>
  <c r="P20" i="21"/>
  <c r="O20" i="21"/>
  <c r="E20" i="21"/>
  <c r="V19" i="21"/>
  <c r="Q19" i="21"/>
  <c r="P19" i="21"/>
  <c r="O19" i="21"/>
  <c r="E19" i="21"/>
  <c r="V18" i="21"/>
  <c r="Q18" i="21"/>
  <c r="P18" i="21"/>
  <c r="O18" i="21"/>
  <c r="E18" i="21"/>
  <c r="V17" i="21"/>
  <c r="Q17" i="21"/>
  <c r="P17" i="21"/>
  <c r="O17" i="21"/>
  <c r="E17" i="21"/>
  <c r="V16" i="21"/>
  <c r="Q16" i="21"/>
  <c r="P16" i="21"/>
  <c r="O16" i="21"/>
  <c r="E16" i="21"/>
  <c r="V15" i="21"/>
  <c r="Q15" i="21"/>
  <c r="P15" i="21"/>
  <c r="O15" i="21"/>
  <c r="E15" i="21"/>
  <c r="V14" i="21"/>
  <c r="Q14" i="21"/>
  <c r="P14" i="21"/>
  <c r="O14" i="21"/>
  <c r="E14" i="21"/>
  <c r="V13" i="21"/>
  <c r="Q13" i="21"/>
  <c r="P13" i="21"/>
  <c r="O13" i="21"/>
  <c r="E13" i="21"/>
  <c r="V12" i="21"/>
  <c r="Q12" i="21"/>
  <c r="P12" i="21"/>
  <c r="O12" i="21"/>
  <c r="E12" i="21"/>
  <c r="V11" i="21"/>
  <c r="Q11" i="21"/>
  <c r="P11" i="21"/>
  <c r="O11" i="21"/>
  <c r="E11" i="21"/>
  <c r="V10" i="21"/>
  <c r="Q10" i="21"/>
  <c r="P10" i="21"/>
  <c r="O10" i="21"/>
  <c r="E10" i="21"/>
  <c r="V9" i="21"/>
  <c r="Q9" i="21"/>
  <c r="P9" i="21"/>
  <c r="O9" i="21"/>
  <c r="E9" i="21"/>
  <c r="V8" i="21"/>
  <c r="Q8" i="21"/>
  <c r="P8" i="21"/>
  <c r="O8" i="21"/>
  <c r="E8" i="21"/>
  <c r="V7" i="21"/>
  <c r="Q7" i="21"/>
  <c r="P7" i="21"/>
  <c r="O7" i="21"/>
  <c r="E7" i="21"/>
  <c r="V6" i="21"/>
  <c r="Q6" i="21"/>
  <c r="P6" i="21"/>
  <c r="O6" i="21"/>
  <c r="E6" i="21"/>
  <c r="V5" i="21"/>
  <c r="Q5" i="21"/>
  <c r="P5" i="21"/>
  <c r="O5" i="21"/>
  <c r="E5" i="21"/>
  <c r="V4" i="21"/>
  <c r="Q4" i="21"/>
  <c r="P4" i="21"/>
  <c r="O4" i="21"/>
  <c r="E4" i="21"/>
  <c r="H22" i="20"/>
  <c r="L22" i="20" s="1"/>
  <c r="K23" i="20"/>
  <c r="J23" i="20"/>
  <c r="I23" i="20"/>
  <c r="G23" i="20"/>
  <c r="F23" i="20"/>
  <c r="E23" i="20"/>
  <c r="D23" i="20"/>
  <c r="C23" i="20"/>
  <c r="B23" i="20"/>
  <c r="H19" i="20"/>
  <c r="L19" i="20" s="1"/>
  <c r="H18" i="20"/>
  <c r="L18" i="20" s="1"/>
  <c r="H17" i="20"/>
  <c r="L17" i="20" s="1"/>
  <c r="H16" i="20"/>
  <c r="L16" i="20" s="1"/>
  <c r="H15" i="20"/>
  <c r="L15" i="20" s="1"/>
  <c r="H14" i="20"/>
  <c r="L14" i="20" s="1"/>
  <c r="H13" i="20"/>
  <c r="L13" i="20" s="1"/>
  <c r="H12" i="20"/>
  <c r="L12" i="20" s="1"/>
  <c r="H11" i="20"/>
  <c r="L11" i="20" s="1"/>
  <c r="H10" i="20"/>
  <c r="L10" i="20" s="1"/>
  <c r="H9" i="20"/>
  <c r="L9" i="20" s="1"/>
  <c r="H8" i="20"/>
  <c r="L8" i="20" s="1"/>
  <c r="H7" i="20"/>
  <c r="L7" i="20" s="1"/>
  <c r="H6" i="20"/>
  <c r="L6" i="20" s="1"/>
  <c r="H5" i="20"/>
  <c r="L5" i="20" s="1"/>
  <c r="H4" i="20"/>
  <c r="L4" i="20" s="1"/>
  <c r="H3" i="20"/>
  <c r="L22" i="17"/>
  <c r="F22" i="17"/>
  <c r="I22" i="17" s="1"/>
  <c r="D22" i="23" s="1"/>
  <c r="G22" i="23" s="1"/>
  <c r="T23" i="17"/>
  <c r="S23" i="17"/>
  <c r="R23" i="17"/>
  <c r="K23" i="17"/>
  <c r="J23" i="17"/>
  <c r="H23" i="17"/>
  <c r="G23" i="17"/>
  <c r="E23" i="17"/>
  <c r="D23" i="17"/>
  <c r="C23" i="17"/>
  <c r="B23" i="17"/>
  <c r="L19" i="17"/>
  <c r="F19" i="17"/>
  <c r="I19" i="17" s="1"/>
  <c r="D19" i="23" s="1"/>
  <c r="G19" i="23" s="1"/>
  <c r="L18" i="17"/>
  <c r="F18" i="17"/>
  <c r="I18" i="17" s="1"/>
  <c r="D18" i="23" s="1"/>
  <c r="G18" i="23" s="1"/>
  <c r="L17" i="17"/>
  <c r="F17" i="17"/>
  <c r="I17" i="17" s="1"/>
  <c r="D17" i="23" s="1"/>
  <c r="G17" i="23" s="1"/>
  <c r="L16" i="17"/>
  <c r="F16" i="17"/>
  <c r="I16" i="17" s="1"/>
  <c r="D16" i="23" s="1"/>
  <c r="G16" i="23" s="1"/>
  <c r="L15" i="17"/>
  <c r="F15" i="17"/>
  <c r="I15" i="17" s="1"/>
  <c r="D15" i="23" s="1"/>
  <c r="G15" i="23" s="1"/>
  <c r="L14" i="17"/>
  <c r="F14" i="17"/>
  <c r="I14" i="17" s="1"/>
  <c r="L13" i="17"/>
  <c r="F13" i="17"/>
  <c r="I13" i="17" s="1"/>
  <c r="L12" i="17"/>
  <c r="F12" i="17"/>
  <c r="I12" i="17" s="1"/>
  <c r="L11" i="17"/>
  <c r="F11" i="17"/>
  <c r="I11" i="17" s="1"/>
  <c r="L10" i="17"/>
  <c r="F10" i="17"/>
  <c r="I10" i="17" s="1"/>
  <c r="D10" i="23" s="1"/>
  <c r="C10" i="23" s="1"/>
  <c r="L9" i="17"/>
  <c r="F9" i="17"/>
  <c r="I9" i="17" s="1"/>
  <c r="D9" i="23" s="1"/>
  <c r="C9" i="23" s="1"/>
  <c r="L8" i="17"/>
  <c r="F8" i="17"/>
  <c r="I8" i="17" s="1"/>
  <c r="D8" i="23" s="1"/>
  <c r="C8" i="23" s="1"/>
  <c r="L7" i="17"/>
  <c r="F7" i="17"/>
  <c r="I7" i="17" s="1"/>
  <c r="D7" i="23" s="1"/>
  <c r="C7" i="23" s="1"/>
  <c r="L6" i="17"/>
  <c r="F6" i="17"/>
  <c r="I6" i="17" s="1"/>
  <c r="D6" i="23" s="1"/>
  <c r="C6" i="23" s="1"/>
  <c r="L5" i="17"/>
  <c r="F5" i="17"/>
  <c r="I5" i="17" s="1"/>
  <c r="D5" i="23" s="1"/>
  <c r="C5" i="23" s="1"/>
  <c r="L4" i="17"/>
  <c r="F4" i="17"/>
  <c r="I4" i="17" s="1"/>
  <c r="D4" i="23" s="1"/>
  <c r="C4" i="23" s="1"/>
  <c r="L3" i="17"/>
  <c r="F3" i="17"/>
  <c r="I25" i="16"/>
  <c r="H25" i="16"/>
  <c r="G25" i="16"/>
  <c r="F25" i="16"/>
  <c r="E25" i="16"/>
  <c r="D25" i="16"/>
  <c r="C25" i="16"/>
  <c r="J21" i="16"/>
  <c r="V21" i="16" s="1"/>
  <c r="J20" i="16"/>
  <c r="V20" i="16" s="1"/>
  <c r="J19" i="16"/>
  <c r="V19" i="16" s="1"/>
  <c r="J18" i="16"/>
  <c r="V18" i="16" s="1"/>
  <c r="J17" i="16"/>
  <c r="V17" i="16" s="1"/>
  <c r="J16" i="16"/>
  <c r="V16" i="16" s="1"/>
  <c r="J15" i="16"/>
  <c r="V15" i="16" s="1"/>
  <c r="J14" i="16"/>
  <c r="V14" i="16" s="1"/>
  <c r="J13" i="16"/>
  <c r="V13" i="16" s="1"/>
  <c r="J12" i="16"/>
  <c r="V12" i="16" s="1"/>
  <c r="J11" i="16"/>
  <c r="V11" i="16" s="1"/>
  <c r="J10" i="16"/>
  <c r="V10" i="16" s="1"/>
  <c r="J9" i="16"/>
  <c r="V9" i="16" s="1"/>
  <c r="J8" i="16"/>
  <c r="V8" i="16" s="1"/>
  <c r="J7" i="16"/>
  <c r="V7" i="16" s="1"/>
  <c r="J6" i="16"/>
  <c r="V6" i="16" s="1"/>
  <c r="J5" i="16"/>
  <c r="V5" i="16" s="1"/>
  <c r="M25" i="15"/>
  <c r="K25" i="15"/>
  <c r="L25" i="15"/>
  <c r="G25" i="15"/>
  <c r="F25" i="15"/>
  <c r="W20" i="14"/>
  <c r="W19" i="14"/>
  <c r="W17" i="14"/>
  <c r="V14" i="14"/>
  <c r="S14" i="14"/>
  <c r="R14" i="14"/>
  <c r="Q14" i="14"/>
  <c r="P14" i="14"/>
  <c r="O14" i="14"/>
  <c r="N14" i="14"/>
  <c r="M14" i="14"/>
  <c r="L14" i="14"/>
  <c r="K14" i="14"/>
  <c r="J14" i="14"/>
  <c r="I14" i="14"/>
  <c r="H14" i="14"/>
  <c r="G14" i="14"/>
  <c r="F14" i="14"/>
  <c r="E14" i="14"/>
  <c r="D14" i="14"/>
  <c r="C14" i="14"/>
  <c r="W13" i="14"/>
  <c r="W12" i="14"/>
  <c r="V11" i="14"/>
  <c r="S11" i="14"/>
  <c r="R11" i="14"/>
  <c r="Q11" i="14"/>
  <c r="P11" i="14"/>
  <c r="O11" i="14"/>
  <c r="N11" i="14"/>
  <c r="M11" i="14"/>
  <c r="L11" i="14"/>
  <c r="K11" i="14"/>
  <c r="J11" i="14"/>
  <c r="I11" i="14"/>
  <c r="H11" i="14"/>
  <c r="G11" i="14"/>
  <c r="F11" i="14"/>
  <c r="E11" i="14"/>
  <c r="D11" i="14"/>
  <c r="C11" i="14"/>
  <c r="W10" i="14"/>
  <c r="W9" i="14"/>
  <c r="O7" i="14"/>
  <c r="K7" i="14"/>
  <c r="J7" i="14"/>
  <c r="G7" i="14"/>
  <c r="F7" i="14"/>
  <c r="S7" i="14"/>
  <c r="R7" i="14"/>
  <c r="Q7" i="14"/>
  <c r="P7" i="14"/>
  <c r="N7" i="14"/>
  <c r="M7" i="14"/>
  <c r="L7" i="14"/>
  <c r="I7" i="14"/>
  <c r="H7" i="14"/>
  <c r="E7" i="14"/>
  <c r="D7" i="14"/>
  <c r="R4" i="14"/>
  <c r="N4" i="14"/>
  <c r="C4" i="14"/>
  <c r="F4" i="14"/>
  <c r="J4" i="14"/>
  <c r="D11" i="23" l="1"/>
  <c r="G11" i="23" s="1"/>
  <c r="D14" i="23"/>
  <c r="G14" i="23" s="1"/>
  <c r="D13" i="23"/>
  <c r="C13" i="23" s="1"/>
  <c r="D12" i="23"/>
  <c r="G12" i="23" s="1"/>
  <c r="U14" i="14"/>
  <c r="W14" i="14" s="1"/>
  <c r="V22" i="21"/>
  <c r="V24" i="21" s="1"/>
  <c r="U11" i="14"/>
  <c r="W11" i="14" s="1"/>
  <c r="V23" i="16"/>
  <c r="I4" i="26"/>
  <c r="G22" i="26"/>
  <c r="G24" i="26" s="1"/>
  <c r="L21" i="31"/>
  <c r="I21" i="31"/>
  <c r="P21" i="27"/>
  <c r="P23" i="27" s="1"/>
  <c r="Q22" i="21"/>
  <c r="Q24" i="21" s="1"/>
  <c r="P22" i="21"/>
  <c r="P24" i="21" s="1"/>
  <c r="O22" i="21"/>
  <c r="O24" i="21" s="1"/>
  <c r="E22" i="21"/>
  <c r="E24" i="21" s="1"/>
  <c r="L3" i="20"/>
  <c r="L21" i="20" s="1"/>
  <c r="L23" i="20" s="1"/>
  <c r="H21" i="20"/>
  <c r="H23" i="20" s="1"/>
  <c r="L21" i="17"/>
  <c r="L23" i="17" s="1"/>
  <c r="I3" i="17"/>
  <c r="U3" i="17" s="1"/>
  <c r="F21" i="17"/>
  <c r="F23" i="17" s="1"/>
  <c r="M22" i="31"/>
  <c r="M5" i="31"/>
  <c r="M12" i="31"/>
  <c r="R4" i="21"/>
  <c r="M4" i="31"/>
  <c r="R20" i="21"/>
  <c r="R23" i="21"/>
  <c r="M14" i="31"/>
  <c r="M16" i="31"/>
  <c r="R6" i="21"/>
  <c r="R9" i="21"/>
  <c r="R11" i="21"/>
  <c r="R13" i="21"/>
  <c r="M11" i="31"/>
  <c r="M13" i="31"/>
  <c r="M15" i="31"/>
  <c r="M19" i="31"/>
  <c r="C15" i="14"/>
  <c r="F15" i="14"/>
  <c r="J15" i="14"/>
  <c r="N15" i="14"/>
  <c r="R15" i="14"/>
  <c r="U11" i="17"/>
  <c r="R10" i="21"/>
  <c r="U6" i="17"/>
  <c r="U10" i="17"/>
  <c r="R18" i="21"/>
  <c r="M6" i="31"/>
  <c r="M8" i="31"/>
  <c r="R19" i="21"/>
  <c r="H15" i="14"/>
  <c r="L15" i="14"/>
  <c r="P15" i="14"/>
  <c r="V15" i="14"/>
  <c r="R12" i="21"/>
  <c r="R15" i="21"/>
  <c r="M7" i="31"/>
  <c r="J8" i="14"/>
  <c r="F8" i="14"/>
  <c r="I15" i="14"/>
  <c r="M15" i="14"/>
  <c r="Q15" i="14"/>
  <c r="D15" i="14"/>
  <c r="G15" i="14"/>
  <c r="K15" i="14"/>
  <c r="O15" i="14"/>
  <c r="S15" i="14"/>
  <c r="V24" i="16"/>
  <c r="R5" i="21"/>
  <c r="R7" i="21"/>
  <c r="R17" i="21"/>
  <c r="U9" i="17"/>
  <c r="U19" i="17"/>
  <c r="R8" i="21"/>
  <c r="R16" i="21"/>
  <c r="L23" i="31"/>
  <c r="M10" i="31"/>
  <c r="M18" i="31"/>
  <c r="R14" i="21"/>
  <c r="M9" i="31"/>
  <c r="M17" i="31"/>
  <c r="U5" i="17"/>
  <c r="U4" i="17"/>
  <c r="U22" i="17"/>
  <c r="U15" i="17"/>
  <c r="U8" i="17"/>
  <c r="U13" i="17"/>
  <c r="U17" i="17"/>
  <c r="U18" i="17"/>
  <c r="U7" i="17"/>
  <c r="U12" i="17"/>
  <c r="U16" i="17"/>
  <c r="U14" i="17"/>
  <c r="B25" i="16"/>
  <c r="J25" i="16" s="1"/>
  <c r="Q4" i="14"/>
  <c r="Q8" i="14" s="1"/>
  <c r="J25" i="15"/>
  <c r="N8" i="14"/>
  <c r="H4" i="14"/>
  <c r="H8" i="14" s="1"/>
  <c r="L4" i="14"/>
  <c r="L8" i="14" s="1"/>
  <c r="P4" i="14"/>
  <c r="P8" i="14" s="1"/>
  <c r="R8" i="14"/>
  <c r="C19" i="23"/>
  <c r="C18" i="23"/>
  <c r="C17" i="23"/>
  <c r="C16" i="23"/>
  <c r="C15" i="23"/>
  <c r="I4" i="14"/>
  <c r="I8" i="14" s="1"/>
  <c r="M4" i="14"/>
  <c r="M8" i="14" s="1"/>
  <c r="C7" i="14"/>
  <c r="G4" i="14"/>
  <c r="G8" i="14" s="1"/>
  <c r="K4" i="14"/>
  <c r="K8" i="14" s="1"/>
  <c r="O4" i="14"/>
  <c r="O8" i="14" s="1"/>
  <c r="S4" i="14"/>
  <c r="S8" i="14" s="1"/>
  <c r="I25" i="15"/>
  <c r="I23" i="31"/>
  <c r="M3" i="31"/>
  <c r="I5" i="26"/>
  <c r="C22" i="23"/>
  <c r="G10" i="23"/>
  <c r="G9" i="23"/>
  <c r="G8" i="23"/>
  <c r="G7" i="23"/>
  <c r="G6" i="23"/>
  <c r="G5" i="23"/>
  <c r="G4" i="23"/>
  <c r="H5" i="15"/>
  <c r="H23" i="15" s="1"/>
  <c r="E5" i="15"/>
  <c r="D4" i="14"/>
  <c r="D8" i="14" s="1"/>
  <c r="E4" i="14"/>
  <c r="E8" i="14" s="1"/>
  <c r="E15" i="14"/>
  <c r="G115" i="13"/>
  <c r="G116" i="13"/>
  <c r="G92" i="13"/>
  <c r="G93" i="13"/>
  <c r="G43" i="13"/>
  <c r="C12" i="23" l="1"/>
  <c r="C14" i="23"/>
  <c r="G13" i="23"/>
  <c r="C11" i="23"/>
  <c r="V25" i="16"/>
  <c r="E23" i="15"/>
  <c r="E25" i="15" s="1"/>
  <c r="I22" i="26"/>
  <c r="I24" i="26" s="1"/>
  <c r="U15" i="14"/>
  <c r="W15" i="14" s="1"/>
  <c r="M21" i="31"/>
  <c r="R22" i="21"/>
  <c r="R24" i="21" s="1"/>
  <c r="I21" i="17"/>
  <c r="I23" i="17" s="1"/>
  <c r="D3" i="23"/>
  <c r="D21" i="23" s="1"/>
  <c r="U21" i="17"/>
  <c r="U23" i="17" s="1"/>
  <c r="C8" i="14"/>
  <c r="C16" i="14" s="1"/>
  <c r="C18" i="14" s="1"/>
  <c r="U7" i="14"/>
  <c r="U4" i="14"/>
  <c r="Q16" i="14"/>
  <c r="Q18" i="14" s="1"/>
  <c r="J16" i="14"/>
  <c r="J18" i="14" s="1"/>
  <c r="S16" i="14"/>
  <c r="S18" i="14" s="1"/>
  <c r="H16" i="14"/>
  <c r="H18" i="14" s="1"/>
  <c r="O16" i="14"/>
  <c r="O18" i="14" s="1"/>
  <c r="N16" i="14"/>
  <c r="N18" i="14" s="1"/>
  <c r="I16" i="14"/>
  <c r="I18" i="14" s="1"/>
  <c r="R16" i="14"/>
  <c r="R18" i="14" s="1"/>
  <c r="M23" i="31"/>
  <c r="F16" i="14"/>
  <c r="F18" i="14" s="1"/>
  <c r="P16" i="14"/>
  <c r="P18" i="14" s="1"/>
  <c r="G16" i="14"/>
  <c r="G18" i="14" s="1"/>
  <c r="K16" i="14"/>
  <c r="K18" i="14" s="1"/>
  <c r="D16" i="14"/>
  <c r="D18" i="14" s="1"/>
  <c r="M16" i="14"/>
  <c r="M18" i="14" s="1"/>
  <c r="L16" i="14"/>
  <c r="L18" i="14" s="1"/>
  <c r="E16" i="14"/>
  <c r="E18" i="14" s="1"/>
  <c r="H25" i="15"/>
  <c r="U8" i="14" l="1"/>
  <c r="C3" i="23"/>
  <c r="G3" i="23"/>
  <c r="U18" i="14"/>
  <c r="U16" i="14"/>
  <c r="G149" i="13"/>
  <c r="G146" i="13"/>
  <c r="G145" i="13"/>
  <c r="G144" i="13"/>
  <c r="F143" i="13"/>
  <c r="E143" i="13"/>
  <c r="D143" i="13"/>
  <c r="G141" i="13"/>
  <c r="G138" i="13"/>
  <c r="G137" i="13"/>
  <c r="G136" i="13"/>
  <c r="F135" i="13"/>
  <c r="E135" i="13"/>
  <c r="D135" i="13"/>
  <c r="G130" i="13"/>
  <c r="G129" i="13"/>
  <c r="G122" i="13"/>
  <c r="G121" i="13"/>
  <c r="G113" i="13"/>
  <c r="G112" i="13"/>
  <c r="G111" i="13"/>
  <c r="E110" i="13"/>
  <c r="D110" i="13"/>
  <c r="G108" i="13"/>
  <c r="G107" i="13"/>
  <c r="G105" i="13"/>
  <c r="G104" i="13"/>
  <c r="G103" i="13"/>
  <c r="F102" i="13"/>
  <c r="E102" i="13"/>
  <c r="D102" i="13"/>
  <c r="G100" i="13"/>
  <c r="G97" i="13"/>
  <c r="G96" i="13"/>
  <c r="G95" i="13"/>
  <c r="F94" i="13"/>
  <c r="E94" i="13"/>
  <c r="D94" i="13"/>
  <c r="G89" i="13"/>
  <c r="G88" i="13"/>
  <c r="G87" i="13"/>
  <c r="F86" i="13"/>
  <c r="E86" i="13"/>
  <c r="D86" i="13"/>
  <c r="G81" i="13"/>
  <c r="G80" i="13"/>
  <c r="G79" i="13"/>
  <c r="F78" i="13"/>
  <c r="E78" i="13"/>
  <c r="D78" i="13"/>
  <c r="G76" i="13"/>
  <c r="G73" i="13"/>
  <c r="F70" i="13"/>
  <c r="E70" i="13"/>
  <c r="D70" i="13"/>
  <c r="G68" i="13"/>
  <c r="G65" i="13"/>
  <c r="G64" i="13"/>
  <c r="G63" i="13"/>
  <c r="E62" i="13"/>
  <c r="D62" i="13"/>
  <c r="G61" i="13"/>
  <c r="G60" i="13"/>
  <c r="G57" i="13"/>
  <c r="G56" i="13"/>
  <c r="G55" i="13"/>
  <c r="F54" i="13"/>
  <c r="E54" i="13"/>
  <c r="D54" i="13"/>
  <c r="G53" i="13"/>
  <c r="G52" i="13"/>
  <c r="G49" i="13"/>
  <c r="G48" i="13"/>
  <c r="G47" i="13"/>
  <c r="F46" i="13"/>
  <c r="E46" i="13"/>
  <c r="D46" i="13"/>
  <c r="G44" i="13"/>
  <c r="G42" i="13"/>
  <c r="G41" i="13"/>
  <c r="G40" i="13"/>
  <c r="G39" i="13"/>
  <c r="F38" i="13"/>
  <c r="E38" i="13"/>
  <c r="D38" i="13"/>
  <c r="G37" i="13"/>
  <c r="G36" i="13"/>
  <c r="G33" i="13"/>
  <c r="G32" i="13"/>
  <c r="G31" i="13"/>
  <c r="D30" i="13"/>
  <c r="G28" i="13"/>
  <c r="G25" i="13"/>
  <c r="G24" i="13"/>
  <c r="G23" i="13"/>
  <c r="F22" i="13"/>
  <c r="E22" i="13"/>
  <c r="D22" i="13"/>
  <c r="G15" i="13"/>
  <c r="F14" i="13"/>
  <c r="E14" i="13"/>
  <c r="D14" i="13"/>
  <c r="E3" i="13"/>
  <c r="D3" i="13"/>
  <c r="C21" i="23" l="1"/>
  <c r="C23" i="23" s="1"/>
  <c r="D23" i="23"/>
  <c r="G23" i="23" s="1"/>
  <c r="G21" i="23"/>
  <c r="G127" i="13"/>
  <c r="G38" i="13"/>
  <c r="G94" i="13"/>
  <c r="G14" i="13"/>
  <c r="G143" i="13"/>
  <c r="G135" i="13"/>
  <c r="G102" i="13"/>
  <c r="G78" i="13"/>
  <c r="G70" i="13"/>
  <c r="G54" i="13"/>
  <c r="G46" i="13"/>
  <c r="G119" i="13"/>
  <c r="G86" i="13"/>
  <c r="D159" i="13"/>
  <c r="G22" i="13"/>
  <c r="E159" i="13"/>
  <c r="G30" i="13"/>
  <c r="F62" i="13"/>
  <c r="G62" i="13" s="1"/>
  <c r="F110" i="13"/>
  <c r="G110" i="13" s="1"/>
  <c r="G120" i="13"/>
  <c r="F32" i="2" l="1"/>
  <c r="I8" i="1"/>
  <c r="I12" i="1" s="1"/>
  <c r="C7" i="1"/>
  <c r="C12" i="1" s="1"/>
  <c r="C26" i="1" l="1"/>
  <c r="C28" i="1" s="1"/>
  <c r="I26" i="1"/>
  <c r="I28" i="1" s="1"/>
  <c r="D33" i="2"/>
  <c r="D22" i="2"/>
  <c r="D14" i="2"/>
  <c r="D34" i="2" l="1"/>
  <c r="D42" i="2" s="1"/>
  <c r="D14" i="4"/>
  <c r="D10" i="4"/>
  <c r="D15" i="4" l="1"/>
  <c r="D17" i="4" s="1"/>
  <c r="E15" i="7"/>
  <c r="E13" i="5"/>
  <c r="E15" i="5" s="1"/>
  <c r="E17" i="7" l="1"/>
  <c r="E22" i="2" l="1"/>
  <c r="H8" i="1" l="1"/>
  <c r="H12" i="1" s="1"/>
  <c r="B7" i="1"/>
  <c r="B12" i="1" s="1"/>
  <c r="B26" i="1" l="1"/>
  <c r="B28" i="1" s="1"/>
  <c r="H26" i="1"/>
  <c r="H28" i="1" s="1"/>
  <c r="G20" i="12" l="1"/>
  <c r="G19" i="12"/>
  <c r="G18" i="12"/>
  <c r="G17" i="12"/>
  <c r="G16" i="12"/>
  <c r="G15" i="12"/>
  <c r="G14" i="12"/>
  <c r="G13" i="12"/>
  <c r="G12" i="12"/>
  <c r="G11" i="12"/>
  <c r="G10" i="12"/>
  <c r="G9" i="12"/>
  <c r="G8" i="12"/>
  <c r="G7" i="12"/>
  <c r="G6" i="12"/>
  <c r="G5" i="12"/>
  <c r="F20" i="11"/>
  <c r="F19" i="11"/>
  <c r="F18" i="11"/>
  <c r="F17" i="11"/>
  <c r="F16" i="11"/>
  <c r="F15" i="11"/>
  <c r="F14" i="11"/>
  <c r="F13" i="11"/>
  <c r="F12" i="11"/>
  <c r="F11" i="11"/>
  <c r="F10" i="11"/>
  <c r="F9" i="11"/>
  <c r="F8" i="11"/>
  <c r="F7" i="11"/>
  <c r="F6" i="11"/>
  <c r="F5" i="11"/>
  <c r="F4" i="11"/>
  <c r="F22" i="11" l="1"/>
  <c r="G22" i="11" s="1"/>
  <c r="G9" i="11"/>
  <c r="C10" i="15"/>
  <c r="B10" i="15" s="1"/>
  <c r="G10" i="11"/>
  <c r="C11" i="15"/>
  <c r="B11" i="15" s="1"/>
  <c r="G14" i="11"/>
  <c r="C15" i="15"/>
  <c r="B15" i="15" s="1"/>
  <c r="G18" i="11"/>
  <c r="C19" i="15"/>
  <c r="B19" i="15" s="1"/>
  <c r="G6" i="11"/>
  <c r="C7" i="15"/>
  <c r="B7" i="15" s="1"/>
  <c r="G13" i="11"/>
  <c r="C14" i="15"/>
  <c r="B14" i="15" s="1"/>
  <c r="G15" i="11"/>
  <c r="C16" i="15"/>
  <c r="B16" i="15" s="1"/>
  <c r="G17" i="11"/>
  <c r="C18" i="15"/>
  <c r="B18" i="15" s="1"/>
  <c r="G7" i="11"/>
  <c r="C8" i="15"/>
  <c r="B8" i="15" s="1"/>
  <c r="G11" i="11"/>
  <c r="C12" i="15"/>
  <c r="B12" i="15" s="1"/>
  <c r="G19" i="11"/>
  <c r="C20" i="15"/>
  <c r="B20" i="15" s="1"/>
  <c r="G5" i="11"/>
  <c r="C6" i="15"/>
  <c r="B6" i="15" s="1"/>
  <c r="G8" i="11"/>
  <c r="C9" i="15"/>
  <c r="B9" i="15" s="1"/>
  <c r="G12" i="11"/>
  <c r="C13" i="15"/>
  <c r="B13" i="15" s="1"/>
  <c r="G16" i="11"/>
  <c r="C17" i="15"/>
  <c r="B17" i="15" s="1"/>
  <c r="G20" i="11"/>
  <c r="C21" i="15"/>
  <c r="B21" i="15" s="1"/>
  <c r="G4" i="11"/>
  <c r="C5" i="15"/>
  <c r="G22" i="12"/>
  <c r="G4" i="12"/>
  <c r="C23" i="15" l="1"/>
  <c r="B5" i="15"/>
  <c r="B23" i="15" s="1"/>
  <c r="E33" i="2" l="1"/>
  <c r="F33" i="2" s="1"/>
  <c r="F28" i="2"/>
  <c r="F22" i="2"/>
  <c r="E14" i="2"/>
  <c r="F14" i="2" s="1"/>
  <c r="F6" i="2"/>
  <c r="F13" i="2"/>
  <c r="F17" i="2"/>
  <c r="F19" i="2"/>
  <c r="F20" i="2"/>
  <c r="F21" i="2"/>
  <c r="F23" i="2"/>
  <c r="F25" i="2"/>
  <c r="F26" i="2"/>
  <c r="F29" i="2"/>
  <c r="F31" i="2"/>
  <c r="F37" i="2"/>
  <c r="F38" i="2"/>
  <c r="E34" i="2" l="1"/>
  <c r="F41" i="2"/>
  <c r="E4" i="1"/>
  <c r="E5" i="1"/>
  <c r="E6" i="1"/>
  <c r="E9" i="1"/>
  <c r="E14" i="1"/>
  <c r="E27" i="1"/>
  <c r="E3" i="1"/>
  <c r="D15" i="7"/>
  <c r="D17" i="7" s="1"/>
  <c r="D13" i="5"/>
  <c r="D15" i="5" s="1"/>
  <c r="F8" i="5"/>
  <c r="G8" i="5" s="1"/>
  <c r="C33" i="2"/>
  <c r="C22" i="2"/>
  <c r="C14" i="2"/>
  <c r="C9" i="2"/>
  <c r="K21" i="1"/>
  <c r="E25" i="1"/>
  <c r="J8" i="1"/>
  <c r="D12" i="1"/>
  <c r="E12" i="1" s="1"/>
  <c r="O15" i="7" l="1"/>
  <c r="O17" i="7" s="1"/>
  <c r="E13" i="4" s="1"/>
  <c r="H15" i="7"/>
  <c r="L15" i="7"/>
  <c r="L17" i="7" s="1"/>
  <c r="E9" i="4" s="1"/>
  <c r="P15" i="7"/>
  <c r="K15" i="7"/>
  <c r="K17" i="7" s="1"/>
  <c r="E8" i="4" s="1"/>
  <c r="I15" i="7"/>
  <c r="I17" i="7" s="1"/>
  <c r="E6" i="4" s="1"/>
  <c r="M15" i="7"/>
  <c r="M17" i="7" s="1"/>
  <c r="E11" i="4" s="1"/>
  <c r="Q15" i="7"/>
  <c r="Q17" i="7" s="1"/>
  <c r="N15" i="7"/>
  <c r="N17" i="7" s="1"/>
  <c r="E12" i="4" s="1"/>
  <c r="J12" i="1"/>
  <c r="K12" i="1" s="1"/>
  <c r="K8" i="1"/>
  <c r="K25" i="1"/>
  <c r="C34" i="2"/>
  <c r="C42" i="2" s="1"/>
  <c r="F14" i="7"/>
  <c r="G14" i="7" s="1"/>
  <c r="L13" i="5"/>
  <c r="P13" i="5"/>
  <c r="F6" i="5"/>
  <c r="G6" i="5" s="1"/>
  <c r="F10" i="5"/>
  <c r="G10" i="5" s="1"/>
  <c r="O13" i="5"/>
  <c r="K13" i="5"/>
  <c r="F12" i="7"/>
  <c r="G12" i="7" s="1"/>
  <c r="F13" i="7"/>
  <c r="G13" i="7" s="1"/>
  <c r="F11" i="7"/>
  <c r="G11" i="7" s="1"/>
  <c r="F7" i="7"/>
  <c r="G7" i="7" s="1"/>
  <c r="F10" i="7"/>
  <c r="G10" i="7" s="1"/>
  <c r="F9" i="7"/>
  <c r="G9" i="7" s="1"/>
  <c r="F8" i="7"/>
  <c r="G8" i="7" s="1"/>
  <c r="F12" i="5"/>
  <c r="G12" i="5" s="1"/>
  <c r="E42" i="2"/>
  <c r="F4" i="5"/>
  <c r="G4" i="5" s="1"/>
  <c r="I13" i="5"/>
  <c r="M13" i="5"/>
  <c r="M15" i="5" s="1"/>
  <c r="Q13" i="5"/>
  <c r="F16" i="7"/>
  <c r="G16" i="7" s="1"/>
  <c r="F5" i="5"/>
  <c r="G5" i="5" s="1"/>
  <c r="F7" i="5"/>
  <c r="G7" i="5" s="1"/>
  <c r="F9" i="5"/>
  <c r="G9" i="5" s="1"/>
  <c r="F11" i="5"/>
  <c r="G11" i="5" s="1"/>
  <c r="J13" i="5"/>
  <c r="J15" i="5" s="1"/>
  <c r="N13" i="5"/>
  <c r="N15" i="5" s="1"/>
  <c r="F14" i="5"/>
  <c r="G14" i="5" s="1"/>
  <c r="H13" i="5"/>
  <c r="H15" i="5" s="1"/>
  <c r="E7" i="1"/>
  <c r="D26" i="1"/>
  <c r="V6" i="14" l="1"/>
  <c r="W6" i="14" s="1"/>
  <c r="F5" i="7"/>
  <c r="G5" i="7" s="1"/>
  <c r="F13" i="4"/>
  <c r="F11" i="4"/>
  <c r="F8" i="4"/>
  <c r="F12" i="4"/>
  <c r="F9" i="4"/>
  <c r="F6" i="4"/>
  <c r="F167" i="13"/>
  <c r="F165" i="13"/>
  <c r="F166" i="13"/>
  <c r="F168" i="13"/>
  <c r="F164" i="13"/>
  <c r="F163" i="13"/>
  <c r="F161" i="13"/>
  <c r="F160" i="13"/>
  <c r="H17" i="7"/>
  <c r="P17" i="7"/>
  <c r="O15" i="5"/>
  <c r="V5" i="14"/>
  <c r="K15" i="5"/>
  <c r="V2" i="14"/>
  <c r="J26" i="1"/>
  <c r="K26" i="1" s="1"/>
  <c r="Q15" i="5"/>
  <c r="P15" i="5"/>
  <c r="I15" i="5"/>
  <c r="L15" i="5"/>
  <c r="F13" i="5"/>
  <c r="D28" i="1"/>
  <c r="E28" i="1" s="1"/>
  <c r="E26" i="1"/>
  <c r="Q16" i="5" l="1"/>
  <c r="E16" i="4"/>
  <c r="F16" i="4" s="1"/>
  <c r="Q17" i="5"/>
  <c r="N16" i="5"/>
  <c r="E5" i="4"/>
  <c r="F5" i="4" s="1"/>
  <c r="E14" i="4"/>
  <c r="F14" i="4" s="1"/>
  <c r="G166" i="13"/>
  <c r="G10" i="13"/>
  <c r="G9" i="13"/>
  <c r="G165" i="13"/>
  <c r="G168" i="13"/>
  <c r="G12" i="13"/>
  <c r="G13" i="13"/>
  <c r="G169" i="13" s="1"/>
  <c r="G11" i="13"/>
  <c r="G164" i="13"/>
  <c r="G8" i="13"/>
  <c r="G161" i="13"/>
  <c r="G5" i="13"/>
  <c r="G4" i="13"/>
  <c r="G163" i="13"/>
  <c r="G7" i="13"/>
  <c r="V7" i="14"/>
  <c r="W7" i="14" s="1"/>
  <c r="W5" i="14"/>
  <c r="G13" i="5"/>
  <c r="C24" i="15"/>
  <c r="W2" i="14"/>
  <c r="J28" i="1"/>
  <c r="K28" i="1" s="1"/>
  <c r="F15" i="5"/>
  <c r="G15" i="5" s="1"/>
  <c r="Q18" i="5" l="1"/>
  <c r="G160" i="13"/>
  <c r="F162" i="13"/>
  <c r="C25" i="15"/>
  <c r="F6" i="7"/>
  <c r="J15" i="7"/>
  <c r="F159" i="13" l="1"/>
  <c r="G6" i="13"/>
  <c r="F3" i="13"/>
  <c r="G3" i="13" s="1"/>
  <c r="J17" i="7"/>
  <c r="N17" i="5" s="1"/>
  <c r="N18" i="5" s="1"/>
  <c r="V3" i="14"/>
  <c r="G6" i="7"/>
  <c r="F15" i="7"/>
  <c r="D24" i="15" s="1"/>
  <c r="F34" i="2"/>
  <c r="F9" i="2"/>
  <c r="F8" i="2"/>
  <c r="E7" i="4" l="1"/>
  <c r="E10" i="4" s="1"/>
  <c r="O18" i="7"/>
  <c r="G162" i="13"/>
  <c r="D25" i="15"/>
  <c r="B24" i="15"/>
  <c r="B25" i="15" s="1"/>
  <c r="W3" i="14"/>
  <c r="V4" i="14"/>
  <c r="G15" i="7"/>
  <c r="F17" i="7"/>
  <c r="G17" i="7" s="1"/>
  <c r="F42" i="2"/>
  <c r="F10" i="4" l="1"/>
  <c r="E15" i="4"/>
  <c r="F15" i="4" s="1"/>
  <c r="F7" i="4"/>
  <c r="V8" i="14"/>
  <c r="W4" i="14"/>
  <c r="E17" i="4" l="1"/>
  <c r="F17" i="4" s="1"/>
  <c r="V16" i="14"/>
  <c r="V18" i="14" s="1"/>
  <c r="W8" i="14"/>
  <c r="W18" i="14" l="1"/>
  <c r="W16" i="14"/>
  <c r="G159" i="13"/>
  <c r="G167" i="13"/>
  <c r="O45" i="49"/>
</calcChain>
</file>

<file path=xl/sharedStrings.xml><?xml version="1.0" encoding="utf-8"?>
<sst xmlns="http://schemas.openxmlformats.org/spreadsheetml/2006/main" count="3514" uniqueCount="2187">
  <si>
    <t>Megnevezés</t>
  </si>
  <si>
    <t>I. Működési célú bevételek</t>
  </si>
  <si>
    <t>I. Működési célú kiadások</t>
  </si>
  <si>
    <t>1.) Működési célú támogatások államháztartáson belülről</t>
  </si>
  <si>
    <t>1.) Költségvetési szervek kiadásai</t>
  </si>
  <si>
    <t>2.) Közhatalmi bevételek</t>
  </si>
  <si>
    <t>2.) Önkormányzat szakosztályainak  kiadásai</t>
  </si>
  <si>
    <t>3.) Működési bevételek</t>
  </si>
  <si>
    <t>3.Egyéb működési célú kiadások (költségvetési szervek és tartalék nélkül)</t>
  </si>
  <si>
    <t>4.) Működési célú átvett pénzeszközök</t>
  </si>
  <si>
    <t>4.) Céltartalékból működésre</t>
  </si>
  <si>
    <t xml:space="preserve">     Költségvetési műk. bevételei összesen:</t>
  </si>
  <si>
    <t>5.) Általános tartalék</t>
  </si>
  <si>
    <t xml:space="preserve"> Finanszírozási bevételek</t>
  </si>
  <si>
    <t xml:space="preserve">   Költségvetési műk. kiadásai összesen:</t>
  </si>
  <si>
    <t>5.) Előző év költségvetési maradványának igénybevétele</t>
  </si>
  <si>
    <t>6.) Egyéb finanszírozási kiadás (államháztartáson belüli megelőlegezés visszafizetése)</t>
  </si>
  <si>
    <t xml:space="preserve">MŰKÖDÉSI CÉLÚ BEVÉTELEK ÖSSZ:                      </t>
  </si>
  <si>
    <t>MŰKÖDÉSI CÉLÚ KIADÁSOK ÖSSZ.:</t>
  </si>
  <si>
    <t>II. Felhalmozási célú bevételek</t>
  </si>
  <si>
    <t>II. Felhalmozási célú kiadások</t>
  </si>
  <si>
    <t xml:space="preserve">1.) Felhalmozási célú támogatások államháztartáson belülről </t>
  </si>
  <si>
    <t>1.) Egyéb  felhalmozási célú kiadások</t>
  </si>
  <si>
    <t>2.) Beruházás</t>
  </si>
  <si>
    <t xml:space="preserve">         ebből: költségvetési szervek</t>
  </si>
  <si>
    <t>3.) Felújítás</t>
  </si>
  <si>
    <t xml:space="preserve">     Költségvetési felhalm. bevételei összesen:</t>
  </si>
  <si>
    <t>4.) Céltartalék</t>
  </si>
  <si>
    <t>5.)Fejlesztési hitel kamata</t>
  </si>
  <si>
    <t xml:space="preserve">      Költségvetési felh.célú kiadásai összesen:</t>
  </si>
  <si>
    <t xml:space="preserve"> Finanszírozási kiadások</t>
  </si>
  <si>
    <t>6.) Hitel- és kölcsön törlesztések</t>
  </si>
  <si>
    <t>FELHALMOZÁSI CÉLÚ BEVÉTELEK  ÖSSZESEN:</t>
  </si>
  <si>
    <t>FELHALMOZÁSI CÉLÚ KIADÁSOK ÖSSZESEN:</t>
  </si>
  <si>
    <t>ÖNKORMÁNYZAT ÖSSZESEN:</t>
  </si>
  <si>
    <t>MINDÖSSZESEN:</t>
  </si>
  <si>
    <t>Rovat száma</t>
  </si>
  <si>
    <t>B</t>
  </si>
  <si>
    <t>BEVÉTELEK</t>
  </si>
  <si>
    <t>B1</t>
  </si>
  <si>
    <t>Működési célú támogatások államháztartáson belülről</t>
  </si>
  <si>
    <t>B11</t>
  </si>
  <si>
    <t>B14</t>
  </si>
  <si>
    <t>Működési célú visszatérítendő támogatások, kölcsönök visszatérülése államháztartáson belülről</t>
  </si>
  <si>
    <t>B16</t>
  </si>
  <si>
    <t>Egyéb működési célú támogatások bevételei államháztartáson belülről</t>
  </si>
  <si>
    <t>Működési célú támogatások államháztartáson belülről összesen</t>
  </si>
  <si>
    <t>B2</t>
  </si>
  <si>
    <t>Felhalmozási célú támogatások államháztartáson belülről</t>
  </si>
  <si>
    <t>B21</t>
  </si>
  <si>
    <t>B25</t>
  </si>
  <si>
    <t>Egyéb felhalmozási célú támogatások bevételei államháztartáson belülről</t>
  </si>
  <si>
    <t>Felhalmozási célú támogatások államháztartáson belülről összesen</t>
  </si>
  <si>
    <t>B3</t>
  </si>
  <si>
    <t>Közhatalmi bevételek</t>
  </si>
  <si>
    <t>B34</t>
  </si>
  <si>
    <t>Vagyoni típusú adók (építményadó, magánszemélyek kommunális adója)</t>
  </si>
  <si>
    <t>B35</t>
  </si>
  <si>
    <t xml:space="preserve">Termékek és szolgáltatások adói </t>
  </si>
  <si>
    <t>B351</t>
  </si>
  <si>
    <t>Értékesítési és forgalmi adók (iparűzési adó)</t>
  </si>
  <si>
    <t>B355</t>
  </si>
  <si>
    <t>Egyéb áruhasználati és szolgáltatási adók ( idegenforgalmi adó)</t>
  </si>
  <si>
    <t>B36</t>
  </si>
  <si>
    <t>Közhatalmi bevételek összesen</t>
  </si>
  <si>
    <t>B4</t>
  </si>
  <si>
    <t>Működési bevételek</t>
  </si>
  <si>
    <t>B5</t>
  </si>
  <si>
    <t>Felhalmozási bevételek</t>
  </si>
  <si>
    <t>B52</t>
  </si>
  <si>
    <t>Ingatlanok értékesítése</t>
  </si>
  <si>
    <t>B53</t>
  </si>
  <si>
    <t>Egyéb tárgyi eszközök értékesítése</t>
  </si>
  <si>
    <t>Felhalmozási bevételek összesen</t>
  </si>
  <si>
    <t>B6</t>
  </si>
  <si>
    <t>Működési célú átvett pénzeszközök</t>
  </si>
  <si>
    <t>B7</t>
  </si>
  <si>
    <t>Felhalmozási célú átvett pénzeszközök</t>
  </si>
  <si>
    <t>Felhalmozási célú visszatérítendő támogatások, kölcsönök visszatérülése államháztartáson kívülről</t>
  </si>
  <si>
    <t>Egyéb felhalmozási célú átvett pénzeszközök</t>
  </si>
  <si>
    <t>Felhalmozási célú átvett pénzeszközök összesen</t>
  </si>
  <si>
    <t>B1-B7</t>
  </si>
  <si>
    <t>Költségvetési bevételek</t>
  </si>
  <si>
    <t>B8</t>
  </si>
  <si>
    <t>Finanszírozási bevételek</t>
  </si>
  <si>
    <t>B81</t>
  </si>
  <si>
    <t>Belföldi finanszírozás bevételei</t>
  </si>
  <si>
    <t>B8121</t>
  </si>
  <si>
    <t xml:space="preserve"> Forgatási célú belföldi értékpapírok beváltása, értékesítése</t>
  </si>
  <si>
    <t>B813</t>
  </si>
  <si>
    <t>Maradvány igénybevétele</t>
  </si>
  <si>
    <t>B814</t>
  </si>
  <si>
    <t>Államháztartáson belüli megelőlegezések</t>
  </si>
  <si>
    <t>Finanszírozási bevételek összesen</t>
  </si>
  <si>
    <t>BEVÉTELEK ÖSSZESEN:</t>
  </si>
  <si>
    <t>Hozzájárulás jogcíme</t>
  </si>
  <si>
    <t>mutató</t>
  </si>
  <si>
    <t>Normatíva     Ft/fő</t>
  </si>
  <si>
    <t>2. melléklet szerinti jogcímek</t>
  </si>
  <si>
    <t>*</t>
  </si>
  <si>
    <t>Teljesítés %-a</t>
  </si>
  <si>
    <t>Költségvetési kiadások</t>
  </si>
  <si>
    <t>K1</t>
  </si>
  <si>
    <t>Személyi juttatások</t>
  </si>
  <si>
    <t>K2</t>
  </si>
  <si>
    <t>Munkaadókat terhelő járulékok és szociális hj. adó</t>
  </si>
  <si>
    <t>K3</t>
  </si>
  <si>
    <t xml:space="preserve">Dologi kiadások </t>
  </si>
  <si>
    <t>K4</t>
  </si>
  <si>
    <t>Ellátottak pénzbeli juttatásai</t>
  </si>
  <si>
    <t>K5</t>
  </si>
  <si>
    <t>Egyéb működési célú kiadások</t>
  </si>
  <si>
    <t>K6</t>
  </si>
  <si>
    <t>Beruházások</t>
  </si>
  <si>
    <t>K7</t>
  </si>
  <si>
    <t>Felújítások</t>
  </si>
  <si>
    <t>K8</t>
  </si>
  <si>
    <t>Egyéb felhalmozási célú kiadások</t>
  </si>
  <si>
    <t>K1-K8</t>
  </si>
  <si>
    <t>Költségvetési kiadások összesen:</t>
  </si>
  <si>
    <t>K9</t>
  </si>
  <si>
    <t>Finanszírozási kiadások</t>
  </si>
  <si>
    <t>Önkormányzat kiadásai összesen</t>
  </si>
  <si>
    <t>Cím szám</t>
  </si>
  <si>
    <t>Alcím szám</t>
  </si>
  <si>
    <t>Előirányzat</t>
  </si>
  <si>
    <t>Teljesítés</t>
  </si>
  <si>
    <t>Eredeti</t>
  </si>
  <si>
    <t>Módosított</t>
  </si>
  <si>
    <t>Összege</t>
  </si>
  <si>
    <t>%-a</t>
  </si>
  <si>
    <t>Működési célú támogatások áht-n belülről</t>
  </si>
  <si>
    <t>Felhalmozási célú támogatások áht-n belülről</t>
  </si>
  <si>
    <t>Hitel-, kölcsönfelvétel áht-n kívülről</t>
  </si>
  <si>
    <t>Egyéb finanszírozási bevétel</t>
  </si>
  <si>
    <t>Önkormányzat</t>
  </si>
  <si>
    <t>Szociális és igazgatási feladatok</t>
  </si>
  <si>
    <t>Humánigazgatási feladatok</t>
  </si>
  <si>
    <t>Főépítészi feladatok</t>
  </si>
  <si>
    <t>Városüzemelési felad.</t>
  </si>
  <si>
    <t>Városépítészeti feladatok</t>
  </si>
  <si>
    <t>Vagyonkez. feladatok</t>
  </si>
  <si>
    <t>Jogi és közig. feladatok</t>
  </si>
  <si>
    <t>Pénzügyi lebonyolítás</t>
  </si>
  <si>
    <t>Polgármesteri Kabinet</t>
  </si>
  <si>
    <t>Önkormányzat összesen költségvetési szervek nélkül</t>
  </si>
  <si>
    <t>Költségvetési szervek</t>
  </si>
  <si>
    <t>Önkormányzat összesen:</t>
  </si>
  <si>
    <t>Tervezési alapegység</t>
  </si>
  <si>
    <t>Szakosztályok</t>
  </si>
  <si>
    <t>011130 Önkorm. és önkorm. hivatal. jogalk. és ált.ig.tev.</t>
  </si>
  <si>
    <t xml:space="preserve"> - Egerszeg kártya értékesítés</t>
  </si>
  <si>
    <t>221 902</t>
  </si>
  <si>
    <t>107060 Egyéb szociális pénzbeli ellátások, támogatások</t>
  </si>
  <si>
    <t xml:space="preserve"> - köztemetés</t>
  </si>
  <si>
    <t>061030 Lakáshoz jutást segítő támogatások</t>
  </si>
  <si>
    <t>Szociális és igazgatási feladatok összesen:</t>
  </si>
  <si>
    <t>101211 Fogyatékossággal élők tartós bentlakásos ellátása</t>
  </si>
  <si>
    <t xml:space="preserve"> - Református Egyház által fizetendő bérleti díj</t>
  </si>
  <si>
    <t>082030 Művészeti tevékenység</t>
  </si>
  <si>
    <t>081043 Iskolai, diáksport-tevékenység és támogatása</t>
  </si>
  <si>
    <t>013350 Önk-i vagyonnal való gazdálkodáshoz kapcs. fa.</t>
  </si>
  <si>
    <t xml:space="preserve"> - Zalaegerszegi Kábítószerügyi Egyeztető Fórum</t>
  </si>
  <si>
    <t>084031 Civil szervezetek működési támogatása</t>
  </si>
  <si>
    <t>Humánigazgatási feladatok összesen:</t>
  </si>
  <si>
    <t>013350 Önk-i vagyonnal való gazdálkodáshoz kapcs.fa.</t>
  </si>
  <si>
    <t xml:space="preserve"> - belterületbe vonással kapcsolatos bevétel</t>
  </si>
  <si>
    <t>Főépítészi feladatok összesen:</t>
  </si>
  <si>
    <t>Városüzemelési feladatok</t>
  </si>
  <si>
    <t>081061 Szabadidős park, fürdő és strandszolgáltatás</t>
  </si>
  <si>
    <t xml:space="preserve"> - Aquapark üzemeltetés</t>
  </si>
  <si>
    <t>066010 Zöldterület kezelés</t>
  </si>
  <si>
    <t xml:space="preserve"> - önkormányzati tulajdonú erdők ápolása, fenntartása</t>
  </si>
  <si>
    <t xml:space="preserve"> - haszonbérleti szerződések, kishaszonbérlet</t>
  </si>
  <si>
    <t>151506</t>
  </si>
  <si>
    <t>066020 Város-, községgazdálkodási egyéb szolgáltatás</t>
  </si>
  <si>
    <t>045120 Út, autópálya építése</t>
  </si>
  <si>
    <t xml:space="preserve"> - helyi utak, hidak fenntartása</t>
  </si>
  <si>
    <t>064010 Közvilágítás</t>
  </si>
  <si>
    <t>063020 Víztermelés, -kezelés, -ellátás</t>
  </si>
  <si>
    <t xml:space="preserve"> - települési vízellátás</t>
  </si>
  <si>
    <t>045170 Parkoló, garázs üzemeltetése, fenntartása</t>
  </si>
  <si>
    <t xml:space="preserve"> - parkolási közszolgáltatási tevékenység ellátásával kapcsolatos bevétel</t>
  </si>
  <si>
    <t>Városüzemelési feladatok összesen:</t>
  </si>
  <si>
    <t>16.</t>
  </si>
  <si>
    <t>052020  Szennyvíz gyűjtése, tisztítása, elhelyezése</t>
  </si>
  <si>
    <t xml:space="preserve"> - Alsóerdei Sport- és Rekreációs Központ fejlesztése MVP támogatással</t>
  </si>
  <si>
    <t>Városépítészeti feladatok összesen:</t>
  </si>
  <si>
    <t>Vagyonkezelési feladatok</t>
  </si>
  <si>
    <t xml:space="preserve"> - ingatlaneladás </t>
  </si>
  <si>
    <t>106010 Lakóingatl. szoc.célú bérbeadása, üzemeltetése</t>
  </si>
  <si>
    <t xml:space="preserve"> - LÉSZ bérlemény üzemeltetés bevétele</t>
  </si>
  <si>
    <t xml:space="preserve"> - egyéb ingatlanhasznosítás (nem lakáscélú helyiségek bérl.díja)</t>
  </si>
  <si>
    <t xml:space="preserve"> - Inkubátorház bérleti díja</t>
  </si>
  <si>
    <t xml:space="preserve"> - volt laktanyával kapcsolatos bevétel</t>
  </si>
  <si>
    <t xml:space="preserve">  - Stadion bérleti díj</t>
  </si>
  <si>
    <t>066020 Város-, községgazdálkodási egyéb szolgáltatások</t>
  </si>
  <si>
    <t xml:space="preserve"> - helypénz és helybiztosítás</t>
  </si>
  <si>
    <t>051040 Nem veszélyes hulladék kezelése, ártalmatlanítása</t>
  </si>
  <si>
    <t>Lakásalappal kapcsolatos bevételek</t>
  </si>
  <si>
    <t xml:space="preserve"> - lakásalap  maradványának bevonása</t>
  </si>
  <si>
    <t>Vagyonkezelési feladatok összesen:</t>
  </si>
  <si>
    <t>Jogi igazgatási feladatok</t>
  </si>
  <si>
    <t xml:space="preserve"> - önkormányzat kezelésében lévő ingatlanok hasznosításából származó bevétel</t>
  </si>
  <si>
    <t>17194**</t>
  </si>
  <si>
    <t xml:space="preserve"> - közterület reklám célú bérbeadása</t>
  </si>
  <si>
    <t xml:space="preserve"> - közterületfelügyeleti bírság</t>
  </si>
  <si>
    <t xml:space="preserve"> - közterületen hagyott gépjárművek értékesítése</t>
  </si>
  <si>
    <t xml:space="preserve"> </t>
  </si>
  <si>
    <t xml:space="preserve"> - közterület használati díj </t>
  </si>
  <si>
    <t>Jogi igazgatási feladat összesen:</t>
  </si>
  <si>
    <t>900060 Forgatási és befektetési célú finanszírozási műveletek</t>
  </si>
  <si>
    <t xml:space="preserve"> -Áfa visszaigénylés</t>
  </si>
  <si>
    <t xml:space="preserve"> - intézményi elvonás maradvány terhére</t>
  </si>
  <si>
    <t>018010 Önkormányzatok elszámolásai a központi költségvetéssel</t>
  </si>
  <si>
    <t>900020 Önkormányzatok funkcióra nem sorolható bevételei áht-n kívűlről</t>
  </si>
  <si>
    <t xml:space="preserve"> - iparűzési adó</t>
  </si>
  <si>
    <t xml:space="preserve"> - talajterhelési díj</t>
  </si>
  <si>
    <t xml:space="preserve"> - építmény adó</t>
  </si>
  <si>
    <t xml:space="preserve"> - kommunális adó</t>
  </si>
  <si>
    <t>098010 Oktatás igazgatása</t>
  </si>
  <si>
    <t>082042 Könyvtári állomány gyarapítása, nyilvánt.</t>
  </si>
  <si>
    <t xml:space="preserve"> - Deák F. Megyei és Városi Könyvtár részére  megelőlegezett ált.forgalmi adó visszafizetése</t>
  </si>
  <si>
    <t>082061 Múzeumi gyűjteményi tevékenység</t>
  </si>
  <si>
    <t xml:space="preserve"> - Göcseji Múzeum részére megelőlegezett támogatás visszafizetése</t>
  </si>
  <si>
    <t>Pénzügyi lebonyolítás összesen:</t>
  </si>
  <si>
    <t xml:space="preserve"> - Nemzetközi kapcsolatokra</t>
  </si>
  <si>
    <t xml:space="preserve"> - turisztikai feladatok</t>
  </si>
  <si>
    <t xml:space="preserve"> - Polgármesteri rendelkezésű keret</t>
  </si>
  <si>
    <t>Polgármesteri Kabinet összesen:</t>
  </si>
  <si>
    <t>Önkormányzat összesen költségetési szervek nélkül</t>
  </si>
  <si>
    <t>Munkaadókat terhelő járulékok és szociális hj.adó</t>
  </si>
  <si>
    <t>Dologi kiadások</t>
  </si>
  <si>
    <t>Egyéb felhalmo-zási célú kiadások</t>
  </si>
  <si>
    <t>Hitel-, kölcsöntör-lesztés áht-n kívülre</t>
  </si>
  <si>
    <t>Egyéb finanszírozási kiadás</t>
  </si>
  <si>
    <t>Jogi és közig.feladatok</t>
  </si>
  <si>
    <t>Polgármesteri Kabinet kiadásai</t>
  </si>
  <si>
    <t>Tartalékok</t>
  </si>
  <si>
    <t>Sorszám</t>
  </si>
  <si>
    <t>feladat jellege</t>
  </si>
  <si>
    <t xml:space="preserve">Önkormányzat </t>
  </si>
  <si>
    <t>105010 Munkanélküli aktív korúak ellátásai</t>
  </si>
  <si>
    <t xml:space="preserve"> - megélhetési támogatás</t>
  </si>
  <si>
    <t>106020 Lakásfenntartással, lakhatással összefüggő ellátások</t>
  </si>
  <si>
    <t xml:space="preserve"> - lakásfenntartási segély</t>
  </si>
  <si>
    <t xml:space="preserve"> - önkormányzati bérlakásban élők lakásfenntartási segélye Lakásalapból</t>
  </si>
  <si>
    <t xml:space="preserve"> - gyermekétkeztetési támogatás</t>
  </si>
  <si>
    <t xml:space="preserve"> - átmeneti segély</t>
  </si>
  <si>
    <t xml:space="preserve"> - szociális krízis alap</t>
  </si>
  <si>
    <t xml:space="preserve"> - tüzifa támogatás</t>
  </si>
  <si>
    <t>103010 Elhunyt személyek hátramaradottainak pénzbeli ellátása</t>
  </si>
  <si>
    <t xml:space="preserve"> - temetési segély</t>
  </si>
  <si>
    <t xml:space="preserve"> - lakhatási krízis alap Lakásalapból</t>
  </si>
  <si>
    <t xml:space="preserve"> - gyógyszertámogatás</t>
  </si>
  <si>
    <t xml:space="preserve"> - gyógyászati segédeszköz támogatás</t>
  </si>
  <si>
    <t>094260 Hallgatói és oktatói ösztöndíjak, egyéb juttatások</t>
  </si>
  <si>
    <t xml:space="preserve"> - Bursa Hungarica ösztöndíj</t>
  </si>
  <si>
    <t xml:space="preserve"> - lakásgazdálkodási feladatokra</t>
  </si>
  <si>
    <t xml:space="preserve"> - Családsegítő Szolgálathoz krízissegélyezés</t>
  </si>
  <si>
    <t xml:space="preserve"> - Egerszegkártya</t>
  </si>
  <si>
    <t xml:space="preserve"> - Nemzedékek kézfogása</t>
  </si>
  <si>
    <t>22190**</t>
  </si>
  <si>
    <t>032020 Tűz- és katasztrófavéd. tevékenység</t>
  </si>
  <si>
    <t xml:space="preserve"> - helyi védelmi igazgatás</t>
  </si>
  <si>
    <t>109010 Szociális szolgáltatás igazgatása</t>
  </si>
  <si>
    <t xml:space="preserve"> - "Lakhatásért" Közalapítvány támogatása</t>
  </si>
  <si>
    <t>Szociális és igazgatási fa.működési kiadás összesen:</t>
  </si>
  <si>
    <t>Beruházási és felújítási kiadások:</t>
  </si>
  <si>
    <t>1./1</t>
  </si>
  <si>
    <t>Önkormányzat által nyújtott lakástámogatás első lakáshoz jutók részére  (Lakásalapból)</t>
  </si>
  <si>
    <t>1.a/1</t>
  </si>
  <si>
    <t>Kamatmentes kölcsön az ideiglenesen nehéz helyzetbe került zeg-i polgárok számára (Lakásalapból)</t>
  </si>
  <si>
    <t>Szociális és igazgatási fa. kiadásai összesen:</t>
  </si>
  <si>
    <t xml:space="preserve">               </t>
  </si>
  <si>
    <t>Oktatási feladatok</t>
  </si>
  <si>
    <t xml:space="preserve"> - Zalaegerszegi Szakképzési Centrum részére támogatás szakképzési ösztöndíj céljára</t>
  </si>
  <si>
    <t xml:space="preserve"> - intézmények és civil szervezetek támogatása, rendezvényeik finanszírozása</t>
  </si>
  <si>
    <t xml:space="preserve"> - díszokleveles pedagógusok ünnepsége és jutalmazása</t>
  </si>
  <si>
    <t xml:space="preserve"> - Zeg.Felsőfokú Oktatásáért Közalapítvány támogatása</t>
  </si>
  <si>
    <t xml:space="preserve"> - nyári táboroztatás</t>
  </si>
  <si>
    <t>Kulturális és ifjúsági feladatok</t>
  </si>
  <si>
    <t>084070 A fiatalok társ. integrációját segítő struktúra, szakmai szolgált. fejlesztése, működtetése</t>
  </si>
  <si>
    <t xml:space="preserve"> - ifjúsági rendezvények</t>
  </si>
  <si>
    <t xml:space="preserve"> - Zalaegerszegi Városi Diákönkormányzat </t>
  </si>
  <si>
    <t xml:space="preserve"> - Zalaegerszegi Városi Diáknapok</t>
  </si>
  <si>
    <t xml:space="preserve"> - Zalaegerszegi Egyetemisták Egyesülete</t>
  </si>
  <si>
    <t xml:space="preserve"> - Zalaegerszegi Ifjúsági Kerekasztal</t>
  </si>
  <si>
    <t xml:space="preserve"> - felsőoktatási ösztöndíj és támogatás</t>
  </si>
  <si>
    <t>074052 Kábítószer megelőzés programja</t>
  </si>
  <si>
    <t>082091 Közművelődés - közösségi és társ. részvétel fejleszt.</t>
  </si>
  <si>
    <t xml:space="preserve"> - Magyar Kultúra Napja</t>
  </si>
  <si>
    <t xml:space="preserve"> - Keresztury Emlékbizottság</t>
  </si>
  <si>
    <t xml:space="preserve"> - Zalaegerszegi Szimfonikus Zenekar támogatása</t>
  </si>
  <si>
    <t xml:space="preserve"> - '47-es Honvéd Zászlóalj Hagyományőrző Egyesület támogatása</t>
  </si>
  <si>
    <t>084031 Civil szervezetek műk. támogatása</t>
  </si>
  <si>
    <t xml:space="preserve"> - Zalai Civil Életért Közhasznú Egy.támogatása (Civil ház működtetése)</t>
  </si>
  <si>
    <t xml:space="preserve"> - Pannon Tükör kulturális folyóirat támogatása</t>
  </si>
  <si>
    <t xml:space="preserve"> - önálló kulturális egyesületek, együttesek</t>
  </si>
  <si>
    <t xml:space="preserve"> - peremkerületek támogatása</t>
  </si>
  <si>
    <t xml:space="preserve"> - Zalai Táncegyüttes Egyesület támogatás</t>
  </si>
  <si>
    <t xml:space="preserve"> - Zalegerszeg Kultúrájáért Közalapítvány támogatása</t>
  </si>
  <si>
    <t xml:space="preserve"> - Zalaegerszegi Honvéd Klub támogatása</t>
  </si>
  <si>
    <t xml:space="preserve"> - művészeti ösztöndíjak</t>
  </si>
  <si>
    <t>Egészségügyi és humánigazgatási feladatok</t>
  </si>
  <si>
    <t>101211 Fogyatékosággal élők tartós bentlakásos ellátása</t>
  </si>
  <si>
    <t xml:space="preserve"> -Fogyatékos Otthon működtetése</t>
  </si>
  <si>
    <t xml:space="preserve"> - Idősek Otthona férőhely megváltás visszafizetése</t>
  </si>
  <si>
    <t>084010 Társ.tev., esélyegyenlőséggel, érdekképv., nemzetiségekkel, egyházakkal kapcs. felad.igazg.</t>
  </si>
  <si>
    <t xml:space="preserve"> - szociális és egészségügyi rendezvények szervezése</t>
  </si>
  <si>
    <t>072311 Fogorvosi alapellátás</t>
  </si>
  <si>
    <t xml:space="preserve"> - fogászati ügyelet támogatása</t>
  </si>
  <si>
    <t xml:space="preserve"> - Városi Idősügyi Tanács feladatai</t>
  </si>
  <si>
    <t xml:space="preserve"> -  címpótlék a szociális intézményekben</t>
  </si>
  <si>
    <t xml:space="preserve"> -  egészségügyi és szociális ágazat pályázati kerete</t>
  </si>
  <si>
    <t>Sport feladatok</t>
  </si>
  <si>
    <t>081041 Versenysport- és utánpótlás-nevelési tevékenység</t>
  </si>
  <si>
    <t xml:space="preserve"> - ZTE KK. Kft. támogatás </t>
  </si>
  <si>
    <t xml:space="preserve"> - Zeg. Jégsportjáért Alapítvány támogatása</t>
  </si>
  <si>
    <t xml:space="preserve"> - DO rendezvények lebonyolítása</t>
  </si>
  <si>
    <t xml:space="preserve"> - alapfokú versenyek rendezése és  támogatása</t>
  </si>
  <si>
    <t>081045 Szabadidősport-tevékenység és támogatása</t>
  </si>
  <si>
    <t xml:space="preserve"> - szabadidősport klubok támogatása</t>
  </si>
  <si>
    <t xml:space="preserve"> - Botfai LSC sportlétesítmény üzemeltetés tám.</t>
  </si>
  <si>
    <t xml:space="preserve"> - Páterdomb LSC sportlétesítmény üzemeltetési tám.</t>
  </si>
  <si>
    <t xml:space="preserve"> - Csuti SK sportlétesítmény üzemeltetés támogatása</t>
  </si>
  <si>
    <t xml:space="preserve"> - Police Ola LSK sportlétesítmény bérleti díja</t>
  </si>
  <si>
    <t xml:space="preserve"> - Vorhotai LSC sportlétesítmény üzemeltetés támogatása</t>
  </si>
  <si>
    <t xml:space="preserve"> - sport- és humánigazgatási feladatok</t>
  </si>
  <si>
    <t>081041 Versenysport- és utánpótlás - nevelés tevékenység</t>
  </si>
  <si>
    <t xml:space="preserve"> - Zeg. Úszóklub támogatása</t>
  </si>
  <si>
    <t xml:space="preserve"> - Zeg. Triatlon Klub támogatása</t>
  </si>
  <si>
    <t xml:space="preserve"> - Zalaegerszegi Atlétikai Club támogatása</t>
  </si>
  <si>
    <t xml:space="preserve"> - ZTE Teniszklub támogatása</t>
  </si>
  <si>
    <t xml:space="preserve"> - ZTE Röplabda Klub támogatása</t>
  </si>
  <si>
    <t xml:space="preserve"> - Zeg-i Súlyemelő Klub támogatása</t>
  </si>
  <si>
    <t xml:space="preserve"> - Zalaegerszegi Teke Klub támogatása</t>
  </si>
  <si>
    <t xml:space="preserve"> - ZTE ZÁÉV Teke Klub támogatása</t>
  </si>
  <si>
    <t xml:space="preserve"> - Zalaegerszegi Vívó Egylet támogatása</t>
  </si>
  <si>
    <t xml:space="preserve"> - Csuti SK támogatása</t>
  </si>
  <si>
    <t xml:space="preserve"> - Zalaegerszegi Judo SE támogatása</t>
  </si>
  <si>
    <t xml:space="preserve"> - ZTC (Tájfutó Club) támogatása</t>
  </si>
  <si>
    <t xml:space="preserve"> - Göcsej Kupa</t>
  </si>
  <si>
    <t xml:space="preserve"> - Horgászegyesületek Z.M. Szövetsége támogatása</t>
  </si>
  <si>
    <t xml:space="preserve"> - Toriki KHKE támogatása</t>
  </si>
  <si>
    <t xml:space="preserve"> - Zalaegerszegi SHOTOKAN Karate Egyesület támogatás</t>
  </si>
  <si>
    <t xml:space="preserve"> - Egerszegi Kézilabda Klub támogatása</t>
  </si>
  <si>
    <t xml:space="preserve"> - rendezvények támogatása</t>
  </si>
  <si>
    <t>081030 Sportlétes., edzőtáborok működtetése és fejlesztése</t>
  </si>
  <si>
    <t xml:space="preserve"> - Sportcsarnok és környéke igénybevétel miatti kiadás</t>
  </si>
  <si>
    <t>Humánigazgatási feladatok működési kiadásai:</t>
  </si>
  <si>
    <t>1.</t>
  </si>
  <si>
    <t>1./1.</t>
  </si>
  <si>
    <t>2.</t>
  </si>
  <si>
    <t>2./1</t>
  </si>
  <si>
    <t>3.</t>
  </si>
  <si>
    <t>5.</t>
  </si>
  <si>
    <t>Egyéb feladatok</t>
  </si>
  <si>
    <t>6.a/1</t>
  </si>
  <si>
    <t>6.a/2</t>
  </si>
  <si>
    <t>6.a/3</t>
  </si>
  <si>
    <t xml:space="preserve"> - főépítészi feladatok</t>
  </si>
  <si>
    <t xml:space="preserve"> - területrendezési és egyéb eljárások költségei főépítészi feladatokhoz</t>
  </si>
  <si>
    <t xml:space="preserve"> - Tervtanács  működtetése</t>
  </si>
  <si>
    <t xml:space="preserve"> - belterületbe vonással kapcsolatos műk.kiadások</t>
  </si>
  <si>
    <t>Főépítészi feladatok működési kiadásai</t>
  </si>
  <si>
    <t>Beruházási kiadások:</t>
  </si>
  <si>
    <t>1.a/2</t>
  </si>
  <si>
    <t>Városüzemelési  feladatok:</t>
  </si>
  <si>
    <t>066010 Zöldterület-kezelés</t>
  </si>
  <si>
    <t xml:space="preserve"> - parkfenntartás</t>
  </si>
  <si>
    <t xml:space="preserve"> - VG.Kft. parkfenntartás szerződéses munkák</t>
  </si>
  <si>
    <t xml:space="preserve"> - belterületi fás szárú növények fenntartási munkái</t>
  </si>
  <si>
    <t xml:space="preserve"> - erdészeti szakirányítás</t>
  </si>
  <si>
    <t xml:space="preserve"> - vegyszeres és termikus gyomirtás</t>
  </si>
  <si>
    <t xml:space="preserve"> - játszóterek fenntartása, karbantartása</t>
  </si>
  <si>
    <t xml:space="preserve"> - játszótéri eszközök felülvizsgálata, tiltó táblák</t>
  </si>
  <si>
    <t xml:space="preserve"> - védett természeti értékek kezelése</t>
  </si>
  <si>
    <t xml:space="preserve"> - Zöldterületi Stratégia feladatai</t>
  </si>
  <si>
    <t xml:space="preserve"> - forgalomtechnikai  és közlekedési feladatok</t>
  </si>
  <si>
    <t xml:space="preserve"> - utastájékoztatási rendszer üzemeltetése</t>
  </si>
  <si>
    <t xml:space="preserve"> - lépcsők,sétányok, támfalak, korlátok javítása</t>
  </si>
  <si>
    <t>045140 Városi és elővárosi közúti személyszállítás</t>
  </si>
  <si>
    <t xml:space="preserve"> - helyi közösségi közlekedés veszteségének finanszírozása</t>
  </si>
  <si>
    <t>047410 Ár- és belvízvédelemmel összefüggő tevékenység</t>
  </si>
  <si>
    <t xml:space="preserve"> - vízkészlethasználati járulék</t>
  </si>
  <si>
    <t>051030 Nem veszélyes hulladék vegyes begyűjtése, szállítása, átrakása</t>
  </si>
  <si>
    <t xml:space="preserve"> - egyéb város és községgazd.</t>
  </si>
  <si>
    <t xml:space="preserve">  -  környezetvéd.alap feltöltése</t>
  </si>
  <si>
    <t xml:space="preserve"> - utak, járdák,lépcsők, támfalak hibaelhárítás, sürgősségi feladatok</t>
  </si>
  <si>
    <t xml:space="preserve"> - köztisztaság  szerződéses munkák</t>
  </si>
  <si>
    <t xml:space="preserve"> - VG Kft. köztisztaság szerződéses munkák</t>
  </si>
  <si>
    <t xml:space="preserve"> - hóeltakarítás, sikosságmentesítés</t>
  </si>
  <si>
    <t xml:space="preserve"> - közfoglalkoztatás anyag- és eszközigény biztosítása</t>
  </si>
  <si>
    <t xml:space="preserve"> - nyilvános illemhely üzemeltetése</t>
  </si>
  <si>
    <t xml:space="preserve"> - lakossági, civil kezdeményezések támogatása </t>
  </si>
  <si>
    <t xml:space="preserve"> - közterületek, önk-i ingatlanok zöldfelület gazdálkodása</t>
  </si>
  <si>
    <t>013320 Köztemető-fenntartás és működtetés</t>
  </si>
  <si>
    <t xml:space="preserve"> -köztemető fenntartás és temetői létesítmények  használati díja</t>
  </si>
  <si>
    <t xml:space="preserve"> - közvilágítási hálózat karbantartása</t>
  </si>
  <si>
    <t xml:space="preserve"> - közvilágítási feladatok előkészítő munkái</t>
  </si>
  <si>
    <t xml:space="preserve"> - parkolási közszolgáltatási tevékenység ellátásával kapcsolatos költségek</t>
  </si>
  <si>
    <t xml:space="preserve"> - Buslakpusztai bezárt hulladéklerakó szennyezés lokalizációja létesítmény üzemeltetés</t>
  </si>
  <si>
    <t>052020 Szennyvíz gyűjtése, tisztítása, elhelyezése</t>
  </si>
  <si>
    <t xml:space="preserve"> -  folyékony hulladék szállítás</t>
  </si>
  <si>
    <t>Városüzemelési működési kiadásai összesen:</t>
  </si>
  <si>
    <t>Csatornarendszer (szennyvíz-csapadékvíz)</t>
  </si>
  <si>
    <t>Lokális csapadékvízelvezetési munkák elvégzése</t>
  </si>
  <si>
    <t>1.a/3</t>
  </si>
  <si>
    <t xml:space="preserve">Közvilágítás és egyéb közmű </t>
  </si>
  <si>
    <t>3./1</t>
  </si>
  <si>
    <t>3.a/1</t>
  </si>
  <si>
    <t>Közvilágítás fejlesztés</t>
  </si>
  <si>
    <t>4.</t>
  </si>
  <si>
    <t>4./1</t>
  </si>
  <si>
    <t>4./2</t>
  </si>
  <si>
    <t>4./3</t>
  </si>
  <si>
    <t>4./4</t>
  </si>
  <si>
    <t>4./5</t>
  </si>
  <si>
    <t>4./6</t>
  </si>
  <si>
    <t>4.a/1</t>
  </si>
  <si>
    <t>Parkolóórák telepítése</t>
  </si>
  <si>
    <t>4.a/2</t>
  </si>
  <si>
    <t>4.a/3</t>
  </si>
  <si>
    <t>4.a/4</t>
  </si>
  <si>
    <t>4.a/5</t>
  </si>
  <si>
    <t>4.a/6</t>
  </si>
  <si>
    <t>Tervek készítése, műszaki ellenőrzések és egyéb hatósági díjak</t>
  </si>
  <si>
    <t>4.a/7</t>
  </si>
  <si>
    <t>4.a/8</t>
  </si>
  <si>
    <t>Parkok, terek, játszóterek</t>
  </si>
  <si>
    <t>5.a/1</t>
  </si>
  <si>
    <t>7.</t>
  </si>
  <si>
    <t>Hulladékgazdálkodás</t>
  </si>
  <si>
    <t>8.</t>
  </si>
  <si>
    <t>Köztemető</t>
  </si>
  <si>
    <t>Temetői fejlesztések</t>
  </si>
  <si>
    <t>9.</t>
  </si>
  <si>
    <t>9./1</t>
  </si>
  <si>
    <t>9./2</t>
  </si>
  <si>
    <t>9.a/1</t>
  </si>
  <si>
    <t>Városüzemelési kiadások összesen:</t>
  </si>
  <si>
    <t>Városépítészeti feladatok:</t>
  </si>
  <si>
    <t xml:space="preserve"> - egyéb létesítményi működési kiadások</t>
  </si>
  <si>
    <t xml:space="preserve"> - stratégiai fejlesztési feladatokhoz kapcsolódó működési kiadások</t>
  </si>
  <si>
    <t>Városépítészet működési kiadások:</t>
  </si>
  <si>
    <t xml:space="preserve"> Beruházási kiadások </t>
  </si>
  <si>
    <t>Ivóvíz beruházások</t>
  </si>
  <si>
    <t>2.a/1</t>
  </si>
  <si>
    <t>Közvilágítás és egyéb közmű beruházások</t>
  </si>
  <si>
    <t>Út-járda parkoló beruházások</t>
  </si>
  <si>
    <t>6.</t>
  </si>
  <si>
    <t>Kiemelt projektek</t>
  </si>
  <si>
    <t>Előtervezések</t>
  </si>
  <si>
    <t>9.a/3</t>
  </si>
  <si>
    <t>9.a/4</t>
  </si>
  <si>
    <t>9.a/5</t>
  </si>
  <si>
    <t>9.a/6</t>
  </si>
  <si>
    <t>9.a/7</t>
  </si>
  <si>
    <t>9.a/8</t>
  </si>
  <si>
    <t>10.</t>
  </si>
  <si>
    <t>Stratégiai feladatok</t>
  </si>
  <si>
    <t>TOP-6.4.1-15-ZL1-2016-00001 Gyalogos és kerékpárosbarát belváros közlekedési feltételeinek megteremtése Zalaegerszegen hivatásforgalmi kerékpárutak fejlesztésével és a Kosztolányi Dezső út kétirányúsításával</t>
  </si>
  <si>
    <t>TOP-6.1.1-16 Zalaegerszegi Logisztikai Központ létrehozása</t>
  </si>
  <si>
    <t>TOP-6.1.2-16-ZL1-2017-00001 Inkubátorház bővítés Zalaegerszegen-III.ütem</t>
  </si>
  <si>
    <t>Modern Városok Program projektjei</t>
  </si>
  <si>
    <t>Mindszenty Múzeum és Zarándokközpont fejlesztése, zalaegerszegi "Mindszenty Út" megvalósítása MVP</t>
  </si>
  <si>
    <t xml:space="preserve"> Alsóerdei Sport- és Rekreációs Központ fejlesztése MVP támogatással</t>
  </si>
  <si>
    <t>TOP és egyéb pályázatok előkészítése és önerő biztosítása</t>
  </si>
  <si>
    <t>Városépítészeti kiadások összesen:</t>
  </si>
  <si>
    <t xml:space="preserve">Vagyonkezelési feladatok </t>
  </si>
  <si>
    <t xml:space="preserve"> - önk. által kezelt ing.közös ktg.közüz.díj</t>
  </si>
  <si>
    <t xml:space="preserve"> - reptér működési kiadásai </t>
  </si>
  <si>
    <t xml:space="preserve"> - önk. ingatlanok állagmegóvása,vagyonvédelme</t>
  </si>
  <si>
    <t xml:space="preserve"> - volt vasúti ingatlanok működési kiadásai</t>
  </si>
  <si>
    <t xml:space="preserve"> - volt laktanyával kapcsolatos kiadások</t>
  </si>
  <si>
    <t xml:space="preserve"> -  vagyongazdálkodási feladatok és szakértői díjak</t>
  </si>
  <si>
    <t xml:space="preserve"> - Városfejlesztő Zrt. jutalék</t>
  </si>
  <si>
    <t>Lakásalappal kapcsolatos kiadások</t>
  </si>
  <si>
    <t xml:space="preserve"> - lakásalap kiadásai</t>
  </si>
  <si>
    <t>Vagyonkezelési feladatok műk. kiadásai</t>
  </si>
  <si>
    <t xml:space="preserve"> Beruházási és felújítási  kiadások </t>
  </si>
  <si>
    <t>LÉSZ Kft.részére önk-i tulajdonú ingatlanok utáni felújítási hozzájárulás</t>
  </si>
  <si>
    <t>Ingatlanvásárlások</t>
  </si>
  <si>
    <t>Jogi és igazgatási feladatok:</t>
  </si>
  <si>
    <t xml:space="preserve"> - közterület reklám célú bérbeadásához kapcsolódó kiadás</t>
  </si>
  <si>
    <t xml:space="preserve"> - önkormányzat kezelésében lévő ingatlanok hasznosításához kapcsolódó kiadások</t>
  </si>
  <si>
    <t xml:space="preserve"> - térinformatika rendszer működtetése</t>
  </si>
  <si>
    <t xml:space="preserve"> - képviselők, bizottsági tagok és tisztségviselők tiszteletdíja</t>
  </si>
  <si>
    <t xml:space="preserve"> - közbeszerzési eljárásokkal és jogi feladatokkal  kapcsolatos díjak</t>
  </si>
  <si>
    <t>031060 Bűnmegelőzés</t>
  </si>
  <si>
    <t xml:space="preserve"> - közbiztonsági feladatok</t>
  </si>
  <si>
    <t xml:space="preserve"> -  Zalaegerszegi Városi Közbiztonsági  Polgárőr Egyesület támogatása</t>
  </si>
  <si>
    <t xml:space="preserve"> - "Rendért" Zalai Közbiztonsági és Polgárőr Egyesület támogatása</t>
  </si>
  <si>
    <t>031030 Közterület rendjének fenntartása</t>
  </si>
  <si>
    <t xml:space="preserve"> - közterület felügyelet működési kiadásai</t>
  </si>
  <si>
    <t xml:space="preserve"> - közterületen hagyott gépjárművek elszállítása</t>
  </si>
  <si>
    <t>Jogi és igazgatási feladatok működési kiadásai összesen:</t>
  </si>
  <si>
    <t xml:space="preserve">Beruházási és felújítási kiadások </t>
  </si>
  <si>
    <t>Jogi és igazgatási feladatok összesen:</t>
  </si>
  <si>
    <t>Pénzügyi lebonyolítás:</t>
  </si>
  <si>
    <t>018020 Központi költségvetési befizetések</t>
  </si>
  <si>
    <t xml:space="preserve"> - ÁFA befizetés</t>
  </si>
  <si>
    <t xml:space="preserve"> - könyvvizsgálat díja</t>
  </si>
  <si>
    <t xml:space="preserve"> - dolgozói lakásépítés és -vásárlás támogatása</t>
  </si>
  <si>
    <t xml:space="preserve"> - vagyonbiztosítás</t>
  </si>
  <si>
    <t>011140 Országos és helyi nemzetiségi önkorm.igazg. tev.</t>
  </si>
  <si>
    <t xml:space="preserve"> - Roma Nemzetiségi Önkormányzat támogatása</t>
  </si>
  <si>
    <t>107013 Hajléktalanok átmeneti ellátása</t>
  </si>
  <si>
    <t xml:space="preserve"> - Hajléktalanok szállása (Vöröskereszt) műk. támog.</t>
  </si>
  <si>
    <t xml:space="preserve"> - Zalaegerszegi Szociális Társulás működési hozzájárulás</t>
  </si>
  <si>
    <t xml:space="preserve"> - Ágazati felad. postai szolg. és utalvány díja, illeték</t>
  </si>
  <si>
    <t xml:space="preserve"> - Fejlesztési célú hitel igénybevételi díj, törlesztés és   kamatfizetési kötelezettség</t>
  </si>
  <si>
    <t xml:space="preserve"> - egyéb szervezetek támogatása </t>
  </si>
  <si>
    <t>Pénzügyi lebonyolítás és kp-i  összesen:</t>
  </si>
  <si>
    <t>22.</t>
  </si>
  <si>
    <t xml:space="preserve"> Polgármesteri Kabinet</t>
  </si>
  <si>
    <t xml:space="preserve"> - rendezvények, kommunikáció, reprezentáció</t>
  </si>
  <si>
    <t xml:space="preserve"> - városmarketing</t>
  </si>
  <si>
    <t xml:space="preserve"> - tagsági díjak ( MJVSZ stb.)</t>
  </si>
  <si>
    <t xml:space="preserve"> - városi hírportál szerkesztése</t>
  </si>
  <si>
    <t xml:space="preserve"> - kulturális városi rendezvények</t>
  </si>
  <si>
    <t xml:space="preserve"> - monográfia</t>
  </si>
  <si>
    <t>083030 Egyéb kiadói tevékenység</t>
  </si>
  <si>
    <t xml:space="preserve"> - városi újság támogatása</t>
  </si>
  <si>
    <t xml:space="preserve">  - városi kiadvány</t>
  </si>
  <si>
    <t xml:space="preserve"> - Településrészi Önkormányzatok</t>
  </si>
  <si>
    <t>2216**</t>
  </si>
  <si>
    <t xml:space="preserve"> - közfoglalkoztatás</t>
  </si>
  <si>
    <t xml:space="preserve"> - Kontakt Nonprofit Kft. működési támogatása</t>
  </si>
  <si>
    <t>105020 Foglalkoztatást elősegítő képz. és egyéb támog.</t>
  </si>
  <si>
    <t xml:space="preserve"> - Foglalkoztatás támogatása, munkaerőkölcsönzés</t>
  </si>
  <si>
    <t xml:space="preserve"> - Vállalkozás fejlesztés és befektetés támogató program</t>
  </si>
  <si>
    <t>083050 Televízió-műsor szolgáltatása és támogatása</t>
  </si>
  <si>
    <t>Polgármesteri Kabinet működési kiadásai összesen:</t>
  </si>
  <si>
    <t>Beruházási és felújítási kiadások</t>
  </si>
  <si>
    <t>Polgármesteri Kabinet kiadásai összesen:</t>
  </si>
  <si>
    <t>900070 Fejezeti és általános tartalékok elszámolása</t>
  </si>
  <si>
    <t>Általános tartalék</t>
  </si>
  <si>
    <t>Céltartalék</t>
  </si>
  <si>
    <t>Állami támogatások  évközi visszafizetésére</t>
  </si>
  <si>
    <t xml:space="preserve">Év közben jelentkező feladatokra </t>
  </si>
  <si>
    <t>Intézmények egyéb feladatainak évközi finanszírozása</t>
  </si>
  <si>
    <t>Szünidei étkeztetés</t>
  </si>
  <si>
    <t>Elmaradt bevételek pótlására</t>
  </si>
  <si>
    <t>Felhalmozási célú céltartalék</t>
  </si>
  <si>
    <t>Költségvetési szervek felújítási kerete (Vis maior)</t>
  </si>
  <si>
    <t>Tartalék összesen:</t>
  </si>
  <si>
    <t>Címszám</t>
  </si>
  <si>
    <t>Költségvetési szerv megnevezése</t>
  </si>
  <si>
    <t>Központi, irányító szervi támogatás</t>
  </si>
  <si>
    <t>Polgármesteri Hivatal</t>
  </si>
  <si>
    <t>Zalaegerszegi Gazdasági Ellátó Szervezet</t>
  </si>
  <si>
    <t>Zalaegerszegi Egyesített Bölcsődék</t>
  </si>
  <si>
    <t>Zalaegerszegi Család-és Gyermekjóléti Központ</t>
  </si>
  <si>
    <t>Zalaegerszegi Belvárosi I. számú Óvoda</t>
  </si>
  <si>
    <t>Zalaegerszegi Belvárosi II. számú Óvoda</t>
  </si>
  <si>
    <t>Zalaegerszegi Kertvárosi Óvoda</t>
  </si>
  <si>
    <t>Zalaegerszegi Landorhegyi Óvoda</t>
  </si>
  <si>
    <t>Közgyűjteményi és Közművelődési GESZ</t>
  </si>
  <si>
    <t>Keresztury Dezső VMK</t>
  </si>
  <si>
    <t>Zalaegerszegi Turisztikai Hivatal és Információs Iroda</t>
  </si>
  <si>
    <t>Deák Ferenc Megyei és Városi Könyvtár</t>
  </si>
  <si>
    <t>Hevesi Sándor Színház</t>
  </si>
  <si>
    <t>Griff Bábszínház</t>
  </si>
  <si>
    <t>Városi Sportlétesítmény Gondnokság Intézménye</t>
  </si>
  <si>
    <t>Vásárcsarnok</t>
  </si>
  <si>
    <t>Költségvetési szervek mindösszesen:</t>
  </si>
  <si>
    <t>összege</t>
  </si>
  <si>
    <t>Munkaadókat terhelő járulékok és szociális hozzájárulási adó</t>
  </si>
  <si>
    <t>Zalaegerszegi Család- és Gyermekjóléti Központ</t>
  </si>
  <si>
    <t>Városi Sportlétesítmények Gondnoksága</t>
  </si>
  <si>
    <t xml:space="preserve"> - TOP-6.1.2-16-ZL1-2017-00001 Inkubátorház bővítés Zalaegerszegen-III.ütem</t>
  </si>
  <si>
    <t xml:space="preserve"> - Mindszenty Múzeum és Zarándokközpont fejlesztése, zalaegerszegi "Mindszenty Út" megvalósítása MVP</t>
  </si>
  <si>
    <t>104042 Család- és gyermekjóléti szolgálat</t>
  </si>
  <si>
    <t xml:space="preserve"> - Sportlétesítmények igénybevételének támogatása</t>
  </si>
  <si>
    <t>Óvodák felújítása</t>
  </si>
  <si>
    <t>Sportfeladatok</t>
  </si>
  <si>
    <t xml:space="preserve"> - Északi Ipari Parkban létesült záportározó üzemeltetése</t>
  </si>
  <si>
    <t xml:space="preserve"> - szirénák karbantartása, felülvizsgálata</t>
  </si>
  <si>
    <t xml:space="preserve"> - gyepmesteri tev. ellátásához eszköz és munkaruha biztosítása</t>
  </si>
  <si>
    <t>1./2</t>
  </si>
  <si>
    <t>9.a/2</t>
  </si>
  <si>
    <t xml:space="preserve"> - magasépítési feladatokhoz kapcsolódó működési kiadások</t>
  </si>
  <si>
    <t xml:space="preserve"> - út- és közműépítési feladatokhoz kapcsolódó működési kiadások</t>
  </si>
  <si>
    <t xml:space="preserve">Szennyvíz felújítások használati díj terhére </t>
  </si>
  <si>
    <t xml:space="preserve">Ivóvíz felújítások használati díj terhére </t>
  </si>
  <si>
    <t>Zalaegerszeg nyugati vízbázisról ellátott települések ívóvízminőségének javítása KEHOP projekt</t>
  </si>
  <si>
    <t>Előtervezések magasépítési feladatokhoz</t>
  </si>
  <si>
    <t>10./1.</t>
  </si>
  <si>
    <t>10./3.</t>
  </si>
  <si>
    <t>10./4.</t>
  </si>
  <si>
    <t>Egyéb projektek</t>
  </si>
  <si>
    <t>10./4.a/1</t>
  </si>
  <si>
    <t>10./4.a/2</t>
  </si>
  <si>
    <t>Egyéb stratégiai feladat</t>
  </si>
  <si>
    <t>Térfigyelő kamerák bővítése, megújítása</t>
  </si>
  <si>
    <t>B12</t>
  </si>
  <si>
    <t>Elvonások és befizetések bevételei</t>
  </si>
  <si>
    <t xml:space="preserve"> - Zalaegerszeg nyugati vízbázisról ellátott települések ívóvízminőségének javítása KEHOP projekt</t>
  </si>
  <si>
    <t xml:space="preserve"> - Munkásszálló bérleti díj</t>
  </si>
  <si>
    <t xml:space="preserve"> - Kvártélyház Kft. támogatása</t>
  </si>
  <si>
    <t xml:space="preserve"> - Zalaegerszegi Rendezvényszervező Kft. működési támogatása</t>
  </si>
  <si>
    <t xml:space="preserve"> - Griff Bábszínház társműködtetöi támogatás átadása</t>
  </si>
  <si>
    <t xml:space="preserve"> - Hevesi Sándor Színház társműködtetöi támogatás átadása</t>
  </si>
  <si>
    <t>- Zala Megyei Sportszövetségek Egyesülése működési támogatása</t>
  </si>
  <si>
    <t>Családok otthonteremtési kedvezménye (Lakásalap)</t>
  </si>
  <si>
    <t>Rendezési tervek</t>
  </si>
  <si>
    <t xml:space="preserve"> - Vizslapark üzemeltetése, magasabb szintű fenntartása </t>
  </si>
  <si>
    <t xml:space="preserve"> - fatelepítésekkel kapcsolatos működési kiadások</t>
  </si>
  <si>
    <t xml:space="preserve"> - Free wifi rendszer üzemeltetése </t>
  </si>
  <si>
    <t xml:space="preserve"> - buszvárok javítása, karbantartása </t>
  </si>
  <si>
    <t xml:space="preserve"> - városban található buszöblök fenntartási munkálatai </t>
  </si>
  <si>
    <t xml:space="preserve"> - viharkárok elhárítása, vis major önrész</t>
  </si>
  <si>
    <t xml:space="preserve"> - árvízvédelmi létesítmények fenntartása</t>
  </si>
  <si>
    <t xml:space="preserve"> - nyílt csapadékvízelvezető létesítmények fenntartása</t>
  </si>
  <si>
    <t xml:space="preserve"> -  csapadékvízelvezető létesítmények helyreállítása</t>
  </si>
  <si>
    <t xml:space="preserve"> -  zárt csapadékvízelvezető létesítmények tisztítása</t>
  </si>
  <si>
    <t xml:space="preserve"> - önkormányzati tulajdonú közművek felett úthibák javítása </t>
  </si>
  <si>
    <t xml:space="preserve">Szegélycserék a város területén </t>
  </si>
  <si>
    <t>Nem víziközmű vagyon fejlesztése</t>
  </si>
  <si>
    <t>Műszaki stratégiai feladatok</t>
  </si>
  <si>
    <t>10./1.a./1</t>
  </si>
  <si>
    <t>10./1.a./2</t>
  </si>
  <si>
    <t>10./1.a./3</t>
  </si>
  <si>
    <t>10./1.a./4</t>
  </si>
  <si>
    <t>10./1.a./5</t>
  </si>
  <si>
    <t>10./1.a./6</t>
  </si>
  <si>
    <t>10./1.a./7</t>
  </si>
  <si>
    <t>10./1.a./8</t>
  </si>
  <si>
    <t>10./1.a./9</t>
  </si>
  <si>
    <t>10./1.a./10</t>
  </si>
  <si>
    <t>10./1.a./11</t>
  </si>
  <si>
    <t>10./3.a/1</t>
  </si>
  <si>
    <t>10./3.a/2</t>
  </si>
  <si>
    <t>10./3.a/3</t>
  </si>
  <si>
    <t>10./3.a/4</t>
  </si>
  <si>
    <t xml:space="preserve"> - közterület felügyeleti bírság visszautalása</t>
  </si>
  <si>
    <t xml:space="preserve"> - szolidaritási hozzájárulás</t>
  </si>
  <si>
    <t xml:space="preserve"> - Zalaegerszegi Létesítményfenntartó Kft. működési támogatása</t>
  </si>
  <si>
    <t xml:space="preserve"> - Városfejlesztő Zrt. működési kiadása</t>
  </si>
  <si>
    <t xml:space="preserve"> - Klímavédelmi konferencia megrendezése</t>
  </si>
  <si>
    <t>lakosságszám</t>
  </si>
  <si>
    <t>151607</t>
  </si>
  <si>
    <t>151611</t>
  </si>
  <si>
    <t>Magánszemélyek jövedelemadói</t>
  </si>
  <si>
    <t xml:space="preserve"> - Nyugdíjas Otthonházi  adományok</t>
  </si>
  <si>
    <t>Ady u.15. és 17. számú ingatlanok között lévő ingatlanon új elektromos tolókapu építése</t>
  </si>
  <si>
    <t>Fejlesztési tartalék</t>
  </si>
  <si>
    <t>Teljesítés     %-a</t>
  </si>
  <si>
    <t>Eredeti ei.</t>
  </si>
  <si>
    <t>Módosított ei.</t>
  </si>
  <si>
    <t>ZMJV Önkormányzata összesen, ebből:</t>
  </si>
  <si>
    <t xml:space="preserve"> - Személyi juttatások</t>
  </si>
  <si>
    <t xml:space="preserve"> - Munkaadókat terhelő járulékok és szoc. hj. adó</t>
  </si>
  <si>
    <t xml:space="preserve"> - Dologi kiadások</t>
  </si>
  <si>
    <t xml:space="preserve"> - Ellátottak pénzbeli juttatásai</t>
  </si>
  <si>
    <t xml:space="preserve"> - Egyéb működési célú kiadások</t>
  </si>
  <si>
    <t xml:space="preserve"> - Beruházások</t>
  </si>
  <si>
    <t xml:space="preserve"> - Felújítások</t>
  </si>
  <si>
    <t xml:space="preserve"> - Egyéb felhalmozási célú kiadások</t>
  </si>
  <si>
    <t xml:space="preserve"> - Hitel-, kölcsöntörlesztés áht-n kívülre</t>
  </si>
  <si>
    <t xml:space="preserve"> - Egyéb finanszírozási kiadás</t>
  </si>
  <si>
    <t>Polgármesteri Hivatal összesen, ebből:</t>
  </si>
  <si>
    <t>Zalaegerszegi Gazdasági Ellátó Szervezet összesen, ebből:</t>
  </si>
  <si>
    <t>Zalaegerszegi Egyesített Bölcsődék összesen, ebből:</t>
  </si>
  <si>
    <t>Zalaegerszegi Család- és Gyermekjóléti Központ összesen, ebből:</t>
  </si>
  <si>
    <t>Zalaegerszegi Belvárosi I. számú Óvoda összesen, ebből:</t>
  </si>
  <si>
    <t>Zalaegerszegi Belvárosi II. számú Óvoda összesen, ebből:</t>
  </si>
  <si>
    <t>Zalaegerszegi Kertvárosi Óvoda összesen, ebből:</t>
  </si>
  <si>
    <t>Zalaegerszegi Landorhegyi Óvoda összesen, ebből:</t>
  </si>
  <si>
    <t>Közgyűjteményi és Közművelődési GESZ összesen, ebből:</t>
  </si>
  <si>
    <t>Keresztury Dezső VMK összesen, ebből:</t>
  </si>
  <si>
    <t>Zalaegerszegi Turisztikai Hivatal és Információs Iroda összesen, ebből:</t>
  </si>
  <si>
    <t>Deák Ferenc Megyei és Városi Könyvtár összesen, ebből:</t>
  </si>
  <si>
    <t>Hevesi Sándor Színház összesen, ebből:</t>
  </si>
  <si>
    <t>17</t>
  </si>
  <si>
    <t>Griff Bábszínház összesen, ebből:</t>
  </si>
  <si>
    <t>18</t>
  </si>
  <si>
    <t>Városi Sportlétesítmények Gondnoksága összesen, ebből:</t>
  </si>
  <si>
    <t>19</t>
  </si>
  <si>
    <t>Vásárcsarnok összesen, ebből:</t>
  </si>
  <si>
    <t>Zalaegerszegi     Belvárosi I. sz. Óvoda</t>
  </si>
  <si>
    <t>Zalaegerszegi Belvárosi  II.sz.Óvoda</t>
  </si>
  <si>
    <t>Keresztury Dezső Városi Művelődési Központ</t>
  </si>
  <si>
    <t>Tourinform Iroda</t>
  </si>
  <si>
    <t xml:space="preserve">Hevesi Sándor Színház </t>
  </si>
  <si>
    <t>Költségvetési szervek összesen:</t>
  </si>
  <si>
    <t>ZMJV Önkormányzata</t>
  </si>
  <si>
    <t>01</t>
  </si>
  <si>
    <t>Alaptevékenység költségvetési bevételei</t>
  </si>
  <si>
    <t>02</t>
  </si>
  <si>
    <t>Alaptevékenység költségvetési kiadásai</t>
  </si>
  <si>
    <t>I.</t>
  </si>
  <si>
    <t>Alaptevékenység költségvetési egyenlege(=01-02)</t>
  </si>
  <si>
    <t>03</t>
  </si>
  <si>
    <t>Alaptevékenység finanszírozási bevételei</t>
  </si>
  <si>
    <t>04</t>
  </si>
  <si>
    <t>Alaptevékenység finanszírozási kiadásai</t>
  </si>
  <si>
    <t>II.</t>
  </si>
  <si>
    <t>Alaptevékenység finanszírozási egyenlege (=03-04)</t>
  </si>
  <si>
    <t>A)</t>
  </si>
  <si>
    <r>
      <t xml:space="preserve">Alaptevékenyság maradványa (= </t>
    </r>
    <r>
      <rPr>
        <b/>
        <sz val="10"/>
        <rFont val="Arial"/>
        <family val="2"/>
        <charset val="238"/>
      </rPr>
      <t>±I.±II.)</t>
    </r>
  </si>
  <si>
    <t>05</t>
  </si>
  <si>
    <t>Vállalkozási tevékenység költségvetési bevételei</t>
  </si>
  <si>
    <t>06</t>
  </si>
  <si>
    <t>Vállalkozási tevékenység költségvetési kiadásai</t>
  </si>
  <si>
    <t>III.</t>
  </si>
  <si>
    <t>Vállakozási tevékenység költségvetési egyenlege (=05-06)</t>
  </si>
  <si>
    <t>07</t>
  </si>
  <si>
    <t>Vállakozási tevékenység finanszírozási bevételei</t>
  </si>
  <si>
    <t>08</t>
  </si>
  <si>
    <t>Vállakozási tevékenység finanszírozási kiadásai</t>
  </si>
  <si>
    <t>IV.</t>
  </si>
  <si>
    <t>Vállakozási tevékenység finanszírozási egyenlege (=07-08)</t>
  </si>
  <si>
    <t>B)</t>
  </si>
  <si>
    <r>
      <t>Vállalkozási tevékenység maradványa (=</t>
    </r>
    <r>
      <rPr>
        <b/>
        <sz val="9"/>
        <rFont val="Arial"/>
        <family val="2"/>
        <charset val="238"/>
      </rPr>
      <t>±III.±IV.)</t>
    </r>
  </si>
  <si>
    <t>C)</t>
  </si>
  <si>
    <t>Összes maradvány (=A+B)</t>
  </si>
  <si>
    <t>D)</t>
  </si>
  <si>
    <t>Alaptevékenység kötelezettségvállalással terhelt maradványa</t>
  </si>
  <si>
    <t>E)</t>
  </si>
  <si>
    <t>Alaptevékenység szabad maradványa</t>
  </si>
  <si>
    <t>F)</t>
  </si>
  <si>
    <t>Vállalkozási tevékenységet terhelő befizetési kötelezettség</t>
  </si>
  <si>
    <t>G)</t>
  </si>
  <si>
    <t>Vállalkozási tevékenység felhasználható maradványa</t>
  </si>
  <si>
    <t>Maradvány</t>
  </si>
  <si>
    <t>Maradvány forrása</t>
  </si>
  <si>
    <t>Kötelezettséggel terhelt maradvány összesen:</t>
  </si>
  <si>
    <t>Szabad maradvány összesen</t>
  </si>
  <si>
    <t>Szabad maradvány</t>
  </si>
  <si>
    <t>Bevételi többlet</t>
  </si>
  <si>
    <t>Kiadási meg- takarítás</t>
  </si>
  <si>
    <t>működési célú</t>
  </si>
  <si>
    <t>felhalmozási célú</t>
  </si>
  <si>
    <t>célra, feladatra kapott, illetve kötött felhasználású összegek</t>
  </si>
  <si>
    <t>eredeti költségvetésben bevont összeg áthúzódó és új feladatokhoz</t>
  </si>
  <si>
    <t>TOP, MVP és egyéb pályázatokhoz kapcsolódó elkülönített számlán lévő maradványokból kötelezettséggel nem terhelt</t>
  </si>
  <si>
    <t>Alaptevékenység maradványa:</t>
  </si>
  <si>
    <t>Deák F. Megyei és Városi Könyvtár</t>
  </si>
  <si>
    <t>Alaptevékenység maradványa költségvetési szervek összesen:</t>
  </si>
  <si>
    <t>Alaptevékenység maradványa önkormányzat összesen:</t>
  </si>
  <si>
    <t>Maradvány visszatervezése</t>
  </si>
  <si>
    <t>Mindösszesen</t>
  </si>
  <si>
    <t>Kötelezettséggel terhelt maradvány</t>
  </si>
  <si>
    <t>Összesen</t>
  </si>
  <si>
    <t>Célra, feladatra kapott összegek</t>
  </si>
  <si>
    <t>Eredeti költségvetésbe, hiány finanszírozására bevont maradvány</t>
  </si>
  <si>
    <t xml:space="preserve">    </t>
  </si>
  <si>
    <t>A/I</t>
  </si>
  <si>
    <t>A/II/1</t>
  </si>
  <si>
    <t>A/II/2</t>
  </si>
  <si>
    <t>A/II/4</t>
  </si>
  <si>
    <t>A/II</t>
  </si>
  <si>
    <t>A/III</t>
  </si>
  <si>
    <t>A/IV</t>
  </si>
  <si>
    <t>A</t>
  </si>
  <si>
    <t>B/I</t>
  </si>
  <si>
    <t>B/II</t>
  </si>
  <si>
    <t>C/II</t>
  </si>
  <si>
    <t>C/III</t>
  </si>
  <si>
    <t>C/IV</t>
  </si>
  <si>
    <t>C</t>
  </si>
  <si>
    <t>D</t>
  </si>
  <si>
    <t>E</t>
  </si>
  <si>
    <t>F</t>
  </si>
  <si>
    <t>ESZKÖZÖK ÖSSZESEN</t>
  </si>
  <si>
    <t>Immateriális javak</t>
  </si>
  <si>
    <t>Ingatlanok és a kapcsolódó vagyoni értékű jogok</t>
  </si>
  <si>
    <t>Gépek, berendezések, felszerelések, járművek</t>
  </si>
  <si>
    <t>Beruházások, felújítások</t>
  </si>
  <si>
    <t>Tárgyi eszközök</t>
  </si>
  <si>
    <t>Befektetett pénzügyi eszközök</t>
  </si>
  <si>
    <t>Koncesszióba, vagyonkezelésbe adott eszközök</t>
  </si>
  <si>
    <t>NEMZETI VAGYONBA TARTOZÓ BEFEKTETETT ESZKÖZÖK</t>
  </si>
  <si>
    <t>Készletek</t>
  </si>
  <si>
    <t>Értékpapírok</t>
  </si>
  <si>
    <t>NEMZETI VAGYONBA TARTOZÓ FORGÓESZKÖZÖK</t>
  </si>
  <si>
    <t>Pénztárak, csekkek, betétkönyvek</t>
  </si>
  <si>
    <t>Forintszámlák</t>
  </si>
  <si>
    <t>Devizaszámlák</t>
  </si>
  <si>
    <t>PÉNZESZKÖZÖK</t>
  </si>
  <si>
    <t>KÖVETELÉSEK</t>
  </si>
  <si>
    <t>EGYÉB SAJÁTOS ELSZÁMOLÁSOK</t>
  </si>
  <si>
    <t>AKTÍV IDŐBELI ELHATÁROLÁSOK</t>
  </si>
  <si>
    <t>Önkormányzat össz:</t>
  </si>
  <si>
    <t>összeg</t>
  </si>
  <si>
    <t>Nyitó pénzkészlet :</t>
  </si>
  <si>
    <t>Bevételek:</t>
  </si>
  <si>
    <t xml:space="preserve"> önkormányzat költségvetési bevételei:</t>
  </si>
  <si>
    <t xml:space="preserve"> önkormányzat finanszírozási bevételei:</t>
  </si>
  <si>
    <t>Kiadások:</t>
  </si>
  <si>
    <t xml:space="preserve"> önkormányzat költségvetési kiadásai:</t>
  </si>
  <si>
    <t xml:space="preserve"> önkormányzat finanszírozási kiadásai:</t>
  </si>
  <si>
    <t>G/1</t>
  </si>
  <si>
    <t>G/II</t>
  </si>
  <si>
    <t>G/III</t>
  </si>
  <si>
    <t>G/IV</t>
  </si>
  <si>
    <t>G/V</t>
  </si>
  <si>
    <t>G/VI</t>
  </si>
  <si>
    <t>G</t>
  </si>
  <si>
    <t>H</t>
  </si>
  <si>
    <t>I</t>
  </si>
  <si>
    <t>J</t>
  </si>
  <si>
    <t>FORRÁSOK ÖSSZESEN</t>
  </si>
  <si>
    <t>Nemzeti vagyon induláskori értéke</t>
  </si>
  <si>
    <t>Nemzeti vagyon változásai</t>
  </si>
  <si>
    <t>Egyéb eszközök induláskori értéke és változásai</t>
  </si>
  <si>
    <t>Felhalmozott eredmény</t>
  </si>
  <si>
    <t>Eszközök értékhelyesbítésének forrása</t>
  </si>
  <si>
    <t>Mérleg szerinti eredmény</t>
  </si>
  <si>
    <t>SAJÁT TŐKE</t>
  </si>
  <si>
    <t>KÖTELEZETTSÉGEK</t>
  </si>
  <si>
    <t>KINCSTÁRI SZÁMLAVEZETÉSSEL KAPCSOLATOS ELSZÁMOLÁSOK</t>
  </si>
  <si>
    <t>PASSZÍV IDŐBELI ELHATÁROLÁSOK</t>
  </si>
  <si>
    <t>Koncesszóba, vagyonkezelésbe adott eszközök</t>
  </si>
  <si>
    <t>Ingatlanok és kapcsolódó vagyoni értékű jogok</t>
  </si>
  <si>
    <t>Beruházások és felújítások</t>
  </si>
  <si>
    <t>Tárgyi eszközök összesen</t>
  </si>
  <si>
    <t>Bruttó érték tárgyévi növ.</t>
  </si>
  <si>
    <t>Bruttó érték tárgy-
évi csökk.</t>
  </si>
  <si>
    <t>Écs. vált.</t>
  </si>
  <si>
    <t>Immat javak nettó értékvált. össz.</t>
  </si>
  <si>
    <t>Bruttó érték növ.</t>
  </si>
  <si>
    <t>Bruttó érték csökk.</t>
  </si>
  <si>
    <t>Br. ért. növ.</t>
  </si>
  <si>
    <t xml:space="preserve">Br. ért. csökk. </t>
  </si>
  <si>
    <t xml:space="preserve">Écs. vált. </t>
  </si>
  <si>
    <t>Écs.vált.</t>
  </si>
  <si>
    <t>Tárgyi eszköz nettó értékvált. összesen</t>
  </si>
  <si>
    <t>Koncesszóba, vagyonkezelésbe adott eszközök nettó értékvált. összesen</t>
  </si>
  <si>
    <t>ZeGesz</t>
  </si>
  <si>
    <t>Zegi Egyesített Bölcsődék</t>
  </si>
  <si>
    <t>Zegi Család- és Gyermekjóléti Központ</t>
  </si>
  <si>
    <t>Zegi Belvárosi I. sz. Óvoda</t>
  </si>
  <si>
    <t>Zegi Belvárosi II. sz. Óvoda</t>
  </si>
  <si>
    <t>Zegi Kertvárosi Óvoda</t>
  </si>
  <si>
    <t>Zegi Landorhegyi Óvoda</t>
  </si>
  <si>
    <t>Keresztury VMK</t>
  </si>
  <si>
    <t>Költségvetési szervek össz:</t>
  </si>
  <si>
    <t>ZMJV Önkormányzat</t>
  </si>
  <si>
    <t>Mindösszesen:</t>
  </si>
  <si>
    <t xml:space="preserve">                   Változás</t>
  </si>
  <si>
    <t xml:space="preserve">                       Változás</t>
  </si>
  <si>
    <t>Önkormányzati vagyon összesen                 (1+2+3+4 )</t>
  </si>
  <si>
    <t xml:space="preserve">Üzleti vagyon   forgalomképes </t>
  </si>
  <si>
    <t>Törzsvagyon</t>
  </si>
  <si>
    <t>1.+2+3.</t>
  </si>
  <si>
    <t>Korlátozottan forgalomképes       vagyon</t>
  </si>
  <si>
    <t xml:space="preserve">Nemzetgazdasági szempontból kiemelt jelentőségű  vagyon    forgalomképtelen </t>
  </si>
  <si>
    <t xml:space="preserve">Kizárólagos önkormányzati tulajdonban lévő  vagyon    forgalomképtelen </t>
  </si>
  <si>
    <t>Befektetett pénzügyi eszközök összesen             ( 9+10 )</t>
  </si>
  <si>
    <t>Tartósan adott kölcsönök</t>
  </si>
  <si>
    <t>Tartós részesedés</t>
  </si>
  <si>
    <t>Tárgyi eszközök együtt                                                      ( 3+4+5+6 )</t>
  </si>
  <si>
    <t xml:space="preserve">Beruházások, felújítások </t>
  </si>
  <si>
    <t>Tenyész-   állatok</t>
  </si>
  <si>
    <t>Nemzeti vagyonba tartozó befektetett eszközök összesen (2+7+8+9)</t>
  </si>
  <si>
    <t>II/4.</t>
  </si>
  <si>
    <t>II./3.</t>
  </si>
  <si>
    <t>II./2.</t>
  </si>
  <si>
    <t>II/1.</t>
  </si>
  <si>
    <t>Városi Sportlétesítmény Gondnoksága</t>
  </si>
  <si>
    <t>Zalaegerszegi GESZ</t>
  </si>
  <si>
    <t>Nettó érték</t>
  </si>
  <si>
    <t>Elszámolt értékcsökkenés</t>
  </si>
  <si>
    <t>Bruttó érték</t>
  </si>
  <si>
    <t>Tárgyévi eszköznövekedés</t>
  </si>
  <si>
    <t>Befektetett  eszközök év végi értéke</t>
  </si>
  <si>
    <t>Intézmény megnevezése</t>
  </si>
  <si>
    <t>Székhely</t>
  </si>
  <si>
    <t>Névérték</t>
  </si>
  <si>
    <t>Nyilvántartás szerinti érték</t>
  </si>
  <si>
    <t>I. Törzsvagyon körébe tartozó részesedések</t>
  </si>
  <si>
    <t>100 %-os részesedéssel</t>
  </si>
  <si>
    <t>Városgazdálkodási Kft.</t>
  </si>
  <si>
    <t>100,00 %</t>
  </si>
  <si>
    <t>Zalaegerszeg</t>
  </si>
  <si>
    <t>ZALA-MÜLLEX Kft.</t>
  </si>
  <si>
    <t>Kontakt Humán Szolgáltató Nonprofit Kft.</t>
  </si>
  <si>
    <t>75 %-on felüli részesedéssel</t>
  </si>
  <si>
    <t xml:space="preserve">Zalavíz Zrt. (önkormányzat) </t>
  </si>
  <si>
    <t xml:space="preserve"> Törzsvagyon körébe tartozó részesedések összesen:</t>
  </si>
  <si>
    <t>Kvártélyház Kft.</t>
  </si>
  <si>
    <t>11.</t>
  </si>
  <si>
    <t>12.</t>
  </si>
  <si>
    <t>94,00 %</t>
  </si>
  <si>
    <t>13.</t>
  </si>
  <si>
    <t xml:space="preserve"> 25 %-on aluli részesedéssel</t>
  </si>
  <si>
    <t>ZTE Football Club Zrt.</t>
  </si>
  <si>
    <t>0,01 %</t>
  </si>
  <si>
    <t>Zalaegerszegi Duális Képzőközpont Kft.</t>
  </si>
  <si>
    <t>Részesedések összesen:</t>
  </si>
  <si>
    <t>a *-gal jelölt összegek tartalmazzák a törzstőkét és a tőketartalékba helyezett összeget is</t>
  </si>
  <si>
    <t>Cím    szám</t>
  </si>
  <si>
    <t>Teljesítés  %-a</t>
  </si>
  <si>
    <t>Zalaegerszegi Belvárosi I. sz. Óvoda</t>
  </si>
  <si>
    <t>Zalaegerszegi Belvárosi II. sz. Óvoda</t>
  </si>
  <si>
    <t>Intézmény 
megnevezése</t>
  </si>
  <si>
    <t>Immateriális  javak</t>
  </si>
  <si>
    <t xml:space="preserve">Tárgyi eszközök </t>
  </si>
  <si>
    <t>Összesen:</t>
  </si>
  <si>
    <t>Tenyészállatok</t>
  </si>
  <si>
    <t>Tárgyi eszközök összesen:</t>
  </si>
  <si>
    <t>Képzőművészeti alkotások</t>
  </si>
  <si>
    <t>Régészeti leletek</t>
  </si>
  <si>
    <t>Kép- és hangarchívum</t>
  </si>
  <si>
    <t>Gyűjtemények</t>
  </si>
  <si>
    <t>Kulturális javak</t>
  </si>
  <si>
    <t>"0"-ra leírt, de használatban lévő eszközök, kisértékű immateriális javak, tárgyi eszközök</t>
  </si>
  <si>
    <t>A 01-02. számlacsoportban nyilvántartott eszközök</t>
  </si>
  <si>
    <t>menny (db)</t>
  </si>
  <si>
    <t>érték (eFt)</t>
  </si>
  <si>
    <t>Közvetett támogatás jogcíme</t>
  </si>
  <si>
    <t>1. Ellátottak térítési díjának illetve kártérítésének méltányossági alapon történő elengedése</t>
  </si>
  <si>
    <t>2. Lakásépítéshez, lakásfelújításhoz nyújtott kölcsön elengedése</t>
  </si>
  <si>
    <t>4. Helyiségek, eszközök hasznosításából származó bevételből nyújtott kedvezmény</t>
  </si>
  <si>
    <t>5. Egyéb nyújtott kedvezmény vagy kölcsön elengedése</t>
  </si>
  <si>
    <t>II</t>
  </si>
  <si>
    <t>III</t>
  </si>
  <si>
    <t>IV</t>
  </si>
  <si>
    <t>V</t>
  </si>
  <si>
    <t>VI</t>
  </si>
  <si>
    <t>VII</t>
  </si>
  <si>
    <t>VIII</t>
  </si>
  <si>
    <t>IX</t>
  </si>
  <si>
    <t>Tevékenység nettó eredményszemléletű bevétele</t>
  </si>
  <si>
    <t>Aktivált saját teljesítmények értéke</t>
  </si>
  <si>
    <t>Egyéb eredményszemléletű bevételek</t>
  </si>
  <si>
    <t>Anyagjellegű ráfordítások</t>
  </si>
  <si>
    <t>Személyi jellegű ráfordítások</t>
  </si>
  <si>
    <t>Értékcsökkenési leírás</t>
  </si>
  <si>
    <t>Egyéb ráfordítások</t>
  </si>
  <si>
    <t>TEVÉKENYSÉGEK EREDMÉNYE</t>
  </si>
  <si>
    <t>Pénzügyi műveletek eredményszemléletű bevételei</t>
  </si>
  <si>
    <t>Pénzügyi műveletek ráfordításai</t>
  </si>
  <si>
    <t>PÉNZÜGYI MŰVELETEK EREDMÉNYE</t>
  </si>
  <si>
    <t>MÉRLEG SZERINTI EREDMÉNY</t>
  </si>
  <si>
    <t>Egyesített Bölcsődék</t>
  </si>
  <si>
    <t>Zeg-i Család- és Gyermekjóléti Központ</t>
  </si>
  <si>
    <t xml:space="preserve"> Zalaegerszegi Belvárosi I. sz.Óvoda</t>
  </si>
  <si>
    <t xml:space="preserve"> Zalaegerszegi Belvárosi  II.sz.Óvoda</t>
  </si>
  <si>
    <t xml:space="preserve">          </t>
  </si>
  <si>
    <t xml:space="preserve"> Zalaegerszegi Landorhegyi Óvoda</t>
  </si>
  <si>
    <t xml:space="preserve"> Tourinform Iroda</t>
  </si>
  <si>
    <t>Városi Sportlét. Gond.</t>
  </si>
  <si>
    <t>Támogatott intézmény/szervezet neve</t>
  </si>
  <si>
    <t>Műszaki Bizottság</t>
  </si>
  <si>
    <t>Polgármester</t>
  </si>
  <si>
    <t>Alpolgármesterek</t>
  </si>
  <si>
    <t>Közgyűlés</t>
  </si>
  <si>
    <t>Zegesz</t>
  </si>
  <si>
    <t xml:space="preserve">Keresztury VMK </t>
  </si>
  <si>
    <t>Zalaegerszegi Családsegítő Szolgálat és Gyermekjóléti Központ</t>
  </si>
  <si>
    <t>Ady DSE</t>
  </si>
  <si>
    <t>Ady Iskola Izsák Imre Alapítvány</t>
  </si>
  <si>
    <t>Ady Iskola Gyermekhangok Alapítvány</t>
  </si>
  <si>
    <t>Ady Iskola A Tanulókért És Az Iskoláért Alapítvány</t>
  </si>
  <si>
    <t xml:space="preserve">Alsójánkahegyi Kulturális Egyesület </t>
  </si>
  <si>
    <t>Andráshida Torna Egylet</t>
  </si>
  <si>
    <t>ifj.Gróf Andrássy Gyula Alapítvány</t>
  </si>
  <si>
    <t>Andráshidai Polgárőr Egyesület</t>
  </si>
  <si>
    <t>Asztma Klub</t>
  </si>
  <si>
    <t>Autó-Motor Veterán Klub</t>
  </si>
  <si>
    <t>Balázsfa-Öreghegy Egyesület</t>
  </si>
  <si>
    <t xml:space="preserve">Besenyő a 2000-es években Alapítvány </t>
  </si>
  <si>
    <t>Besenyő a 2000-es években Alapítvány</t>
  </si>
  <si>
    <t>Best Beer Zeg. Kft.</t>
  </si>
  <si>
    <t>Bocfölde Sportegyesület</t>
  </si>
  <si>
    <t>Csácsbozsok-Nemesapáti SE</t>
  </si>
  <si>
    <t>Csácsi Római Katolikus Egyházközösség</t>
  </si>
  <si>
    <t>Csácsbozsoki Polgárőr Egyesület</t>
  </si>
  <si>
    <t xml:space="preserve">Daganatos Betegek Egyesülete </t>
  </si>
  <si>
    <t>Díszmadár és Díszállattenyésztők Zala Megyei Egyesülete</t>
  </si>
  <si>
    <t>DENTEAM Kft.</t>
  </si>
  <si>
    <t>DENTO-MED BT.</t>
  </si>
  <si>
    <t>Ebergényért Polgárőr Egyesület</t>
  </si>
  <si>
    <t>Egerszegi Kézilabda Klub</t>
  </si>
  <si>
    <t>Egészség Egyesület</t>
  </si>
  <si>
    <t xml:space="preserve">Együtt Gyermekeinkért Zalában </t>
  </si>
  <si>
    <t>Fighting Sport Hungary Kft.</t>
  </si>
  <si>
    <t>Dr. Gróf Ulrike fogászat</t>
  </si>
  <si>
    <t>Gála Társastáncklub Egyesület</t>
  </si>
  <si>
    <t>Galamb és Kisállat Egyesület</t>
  </si>
  <si>
    <t>Gógánhegyi Polgárőr Egyesület</t>
  </si>
  <si>
    <t>Gógánvölgyi Polgárőr Egyesület</t>
  </si>
  <si>
    <t>Göcsej Alkoholmentes Klub</t>
  </si>
  <si>
    <t>Göcsej Környezetvédő, Tájékozódási és Futó Egyesület</t>
  </si>
  <si>
    <t>Göcsej Sport Klub</t>
  </si>
  <si>
    <t>Göcsej Baranta Egyesület</t>
  </si>
  <si>
    <t>Göcsej Term. Véd. Alap</t>
  </si>
  <si>
    <t>Göcsej Sportlövész Egyesület</t>
  </si>
  <si>
    <t>Gyermekeinkért, a Jövőnkért Alapítvány</t>
  </si>
  <si>
    <t>Gyöngyvirág Nyugdíjas Egyesület</t>
  </si>
  <si>
    <t>Horgászegyesületek Zala Megyei Szövetsége</t>
  </si>
  <si>
    <t>Iskola-Egészségügyi Szakmai Műhely Közhasznú Alapítvány</t>
  </si>
  <si>
    <t>Magyar Írószövetség</t>
  </si>
  <si>
    <t>Izsák Imre, Az Oktatás Jövőjéért Alapítvány</t>
  </si>
  <si>
    <t>IVANDA DENT BT.</t>
  </si>
  <si>
    <t>Ispita Alapítvány</t>
  </si>
  <si>
    <t>Dr. Jonacsek Mária fogorvos</t>
  </si>
  <si>
    <t>JAVK Olvasóinkért Könyvtári Alapítvány</t>
  </si>
  <si>
    <t>Jánkahegyi Polgárőr Egyesület</t>
  </si>
  <si>
    <t>Járműmérnökök Egyesülete</t>
  </si>
  <si>
    <t>Jézus Szíve Ferences Plébánia</t>
  </si>
  <si>
    <t>Kalevala Baráti Kör</t>
  </si>
  <si>
    <t>Kanizsa Rep. Sportegyesület</t>
  </si>
  <si>
    <t>Kéklámpás Ördögök Motoros Egyesület</t>
  </si>
  <si>
    <t>KISOSZ</t>
  </si>
  <si>
    <t>Kertvárosi LSC</t>
  </si>
  <si>
    <t>Látásfogyatékosok Zalaegerszegi Kistérségi Egyesülete</t>
  </si>
  <si>
    <t>LAUF-B Teke Klub</t>
  </si>
  <si>
    <t xml:space="preserve">Magyar Kosárlabdázók Országos Szövetsége </t>
  </si>
  <si>
    <t>Magyar Olajipari Múzeum Alapítvány</t>
  </si>
  <si>
    <t>Magyar Szervátültetettek Egyesülete</t>
  </si>
  <si>
    <t>Magyar Tartalékosok Szövetsége</t>
  </si>
  <si>
    <t>Magyar Vöröskereszt ZM. Szervezete</t>
  </si>
  <si>
    <t>Magyarucca Egyesület</t>
  </si>
  <si>
    <t>Magyar Máltai Szeretetszolgálat</t>
  </si>
  <si>
    <t>Mindszenty Alapítvány</t>
  </si>
  <si>
    <t>Mindszenty Általános Iskola, Gimnázium</t>
  </si>
  <si>
    <t>Mindszenty DSE</t>
  </si>
  <si>
    <t xml:space="preserve">Nagycsaládosok Egyesülete </t>
  </si>
  <si>
    <t>Napsugár Alapítvány</t>
  </si>
  <si>
    <t>Nemzetőr Egyesület. Orsz. Szövetsége</t>
  </si>
  <si>
    <t xml:space="preserve">Neszele LSC </t>
  </si>
  <si>
    <t>Notre Dame Női Kanonok- és Tanítórend</t>
  </si>
  <si>
    <t>Nyugdíjas Pedagógus Egyesülete</t>
  </si>
  <si>
    <t>Ola Police LSC</t>
  </si>
  <si>
    <t>Olai Polgárőr Egyesület</t>
  </si>
  <si>
    <t>Őrségi Kitelepítéseket Kutató Egyesület</t>
  </si>
  <si>
    <t>Összefogás Botfáért Egyesület</t>
  </si>
  <si>
    <t xml:space="preserve">Összefogás Botfáért Egyesület </t>
  </si>
  <si>
    <t>Pannon Írók Társasága</t>
  </si>
  <si>
    <t xml:space="preserve">Pannon Írók Társasága </t>
  </si>
  <si>
    <t>Páterdombi Diáksport Egyesület</t>
  </si>
  <si>
    <t>PERSZE</t>
  </si>
  <si>
    <t>PLATÁN-DENT BT.</t>
  </si>
  <si>
    <t>PoleCats Rúdtánc Egyes.</t>
  </si>
  <si>
    <t>Press Dance Tánccsoport Egyesület</t>
  </si>
  <si>
    <t>Pózvai Polgárőr Egyesület</t>
  </si>
  <si>
    <t>PREVENTÍV-DENT BT.</t>
  </si>
  <si>
    <t>Pro Equus Lovas Klub</t>
  </si>
  <si>
    <t>Ságodért Alapítvány</t>
  </si>
  <si>
    <t>Rippl-Rónai Múzeum</t>
  </si>
  <si>
    <t>Savaria Univer. Alap.</t>
  </si>
  <si>
    <t>Söjtör és térsége Méhészeinek Egyesülete</t>
  </si>
  <si>
    <t>Száműzött Bíboros Hercegprímás Eml.</t>
  </si>
  <si>
    <t>Szent Család Óvoda</t>
  </si>
  <si>
    <t>Szentgyörgyi Albert DSE</t>
  </si>
  <si>
    <t>Szociális és Gyermekjóléti Társulás</t>
  </si>
  <si>
    <t>Szűz Mária Plébánia</t>
  </si>
  <si>
    <t>Történelmi Vitézi Rend Egyesület</t>
  </si>
  <si>
    <t>Ultiliga Kártya Klub</t>
  </si>
  <si>
    <t>Válicka Citera Barátok Egyesülete</t>
  </si>
  <si>
    <t>Vírusos Májbetegek Egyesülete</t>
  </si>
  <si>
    <t>Vesebetegek Zala megyei Egyesülete</t>
  </si>
  <si>
    <t>Vitézek Történelmi Rendje Egyesület</t>
  </si>
  <si>
    <t>WBPT Sportegyesület</t>
  </si>
  <si>
    <t>Y-10 Postagalamb Egyesület</t>
  </si>
  <si>
    <t>Zala Megyei Diáksport Szövetség</t>
  </si>
  <si>
    <t>Zalaegerszegi Autósport</t>
  </si>
  <si>
    <t xml:space="preserve">Zala Megyei Népművészeti Egyesület </t>
  </si>
  <si>
    <t>Zala Megyei Vadásztársaság</t>
  </si>
  <si>
    <t>Zala Megyei Levéltár</t>
  </si>
  <si>
    <t>Zala Múltja Egyesület</t>
  </si>
  <si>
    <t>Zalaegerszegi Aszfaltszaggató SE</t>
  </si>
  <si>
    <t>Zalaegerszegi Vadászegyesület</t>
  </si>
  <si>
    <t>Zalaegerszegi Szakképzési Centrum</t>
  </si>
  <si>
    <t>Zalai Táncegyüttes</t>
  </si>
  <si>
    <t>Zalaegerszeg Jégsportjáért Alapítvány</t>
  </si>
  <si>
    <t>Zalaegerszeg Turizmusáért Egyesület</t>
  </si>
  <si>
    <t xml:space="preserve">Zalaegerszegi Atlétikai Club </t>
  </si>
  <si>
    <t xml:space="preserve">Zalaegerszegi Belvárosi LSC </t>
  </si>
  <si>
    <t>Zalaegerszegi Fiatalok Egyesülete</t>
  </si>
  <si>
    <t>Zalaegerszegi Gasztrokulturális Egyesület</t>
  </si>
  <si>
    <t>Zalaegerszegi Hagyományápoló Kertbarát és Kulturális Egyesület</t>
  </si>
  <si>
    <t>Zalaegerszegi Hastánc Egyesület</t>
  </si>
  <si>
    <t>Zalaegerszegi Honvéd  Klub</t>
  </si>
  <si>
    <t xml:space="preserve">Zalaegerszegi Judo Sportegyesület </t>
  </si>
  <si>
    <t>Zalaegerszegi Különleges Mentők</t>
  </si>
  <si>
    <t>Zalaegerszegi Parkinson Egyesület</t>
  </si>
  <si>
    <t>Zalaegerszegi Polgárőr Egyesület</t>
  </si>
  <si>
    <t>Zalaegerszegi Szív- és Érbeteg Egyesület</t>
  </si>
  <si>
    <t xml:space="preserve">Zalaegerszegi Tájékozódási Futó Club </t>
  </si>
  <si>
    <t>Zalaegerszeg Kulturájáért Közalapítvány</t>
  </si>
  <si>
    <t>Zalaegerszegi Thai Box SE</t>
  </si>
  <si>
    <t xml:space="preserve">Zalaegerszegi Triatlon Klub </t>
  </si>
  <si>
    <t>Zalaegerszegi Városvédő Egyesület</t>
  </si>
  <si>
    <t xml:space="preserve">Zalaegerszegi Vívó Egylet </t>
  </si>
  <si>
    <t>Autista Sérültekért Alapítvány</t>
  </si>
  <si>
    <t>Zalai Bűnmegelőzési Klub</t>
  </si>
  <si>
    <t>Zalai Harangláb Egyesület</t>
  </si>
  <si>
    <t>Zalai Civil Életért Közhasznú Egyesület</t>
  </si>
  <si>
    <t xml:space="preserve">Zalai Magyar Nemzeti Szövetség </t>
  </si>
  <si>
    <t>Zalai Mentálhigiénés Egyesület</t>
  </si>
  <si>
    <t>Zalai Mentésügyi Alapítvány</t>
  </si>
  <si>
    <t>Zalai Nyitott Szív Egyesület</t>
  </si>
  <si>
    <t>Zalai Népfőiskolai Egyes.</t>
  </si>
  <si>
    <t>Zalai Kutyabarátok Egyesülete</t>
  </si>
  <si>
    <t>Játékmackó Pedagógiai Alapítvány</t>
  </si>
  <si>
    <t>Zala Zöldje Mura Árja Egyesület</t>
  </si>
  <si>
    <t>Zárda utcai Időskoruak Alapítvány</t>
  </si>
  <si>
    <t>ZEUS SE</t>
  </si>
  <si>
    <t>Zöld Irány Egyesület</t>
  </si>
  <si>
    <t>Zsidó Hitközség</t>
  </si>
  <si>
    <t>ZTE Baráti Kör</t>
  </si>
  <si>
    <t>ZTE Hagyományőrző Egyesület</t>
  </si>
  <si>
    <t>ZTE Súlyemelő Klub</t>
  </si>
  <si>
    <t>ZTE Röplabda Klub</t>
  </si>
  <si>
    <t>ZTE Sportlövész Klub</t>
  </si>
  <si>
    <t>ZTE Tenisz Klub</t>
  </si>
  <si>
    <t>ZTE ZÁÉV Teke Klub</t>
  </si>
  <si>
    <t>Zsigmond Winkler DSE</t>
  </si>
  <si>
    <t>Implant Dental Hungary</t>
  </si>
  <si>
    <t>Kaszás és Társa Kft.</t>
  </si>
  <si>
    <t>TRADENT-MED BT.</t>
  </si>
  <si>
    <t>VÍZÖNTŐ KFT.</t>
  </si>
  <si>
    <t>ZMJV Roma Nemzetiségi Önkormányzata</t>
  </si>
  <si>
    <t>Amerikai Futball</t>
  </si>
  <si>
    <t>Autentika Alapítvány</t>
  </si>
  <si>
    <t>Bazitai Polgárőr Egyesület</t>
  </si>
  <si>
    <t>Civil Állatvédők Zalai Egyesülete</t>
  </si>
  <si>
    <t>Csány SZKI Közhasznú Alapítvány</t>
  </si>
  <si>
    <t>Csuti SK</t>
  </si>
  <si>
    <t xml:space="preserve">Lakhatásért Közalapítvány </t>
  </si>
  <si>
    <t xml:space="preserve">Magyar Vöröskereszt ZM. Szervezete </t>
  </si>
  <si>
    <t>NIVODENT BT.</t>
  </si>
  <si>
    <t>Magyar Politikai Foglyok Szövetsége</t>
  </si>
  <si>
    <t xml:space="preserve">Rákóczi Szövetség </t>
  </si>
  <si>
    <t>Royal Dance</t>
  </si>
  <si>
    <t xml:space="preserve">Zalaegerszeg Felsőfokú Oktatásáért Közalapítvány </t>
  </si>
  <si>
    <t xml:space="preserve">Zalaegerszegi Egyetemisták Egyesülete </t>
  </si>
  <si>
    <t>ZETE 1920 Hagyományőrző Egyesület</t>
  </si>
  <si>
    <t>Zalaegerszegi Létesítményfenntartó Kft.</t>
  </si>
  <si>
    <t>Zalaegerszegi Rendezvényszervező Kft.</t>
  </si>
  <si>
    <t>Zalaegerszegi Városfejlesztő Zrt.</t>
  </si>
  <si>
    <t>Egyéb működési célú kiadások, tartalékok</t>
  </si>
  <si>
    <t>egyéb  maradvány</t>
  </si>
  <si>
    <t>2.) Felhalmozási bevételek</t>
  </si>
  <si>
    <t>B74</t>
  </si>
  <si>
    <t>B75</t>
  </si>
  <si>
    <t>Mutató</t>
  </si>
  <si>
    <t>1.1. Települési önkormányzatok működésének általános támogatása</t>
  </si>
  <si>
    <t xml:space="preserve">1.1.1.1. önkormányzati hivatal működésének támogatása - elismert hivatali létszám alapján                    </t>
  </si>
  <si>
    <t>Település-üzemeltetéshez kapcsolódó feladataellátás támogatása</t>
  </si>
  <si>
    <t xml:space="preserve">     1.1.1.2. zöldterület-gazdálkodás támogatása (hektár)</t>
  </si>
  <si>
    <t xml:space="preserve">     1.1.1.3. közvilágítás támogatása  (km)</t>
  </si>
  <si>
    <t xml:space="preserve">     1.1.1.4. köztemető támogatása  (m²)</t>
  </si>
  <si>
    <r>
      <t xml:space="preserve">    1.1.1.5. közutak  támogatása  (km</t>
    </r>
    <r>
      <rPr>
        <sz val="8.1"/>
        <rFont val="Times New Roman"/>
        <family val="1"/>
        <charset val="238"/>
      </rPr>
      <t>)</t>
    </r>
  </si>
  <si>
    <t>1.1.1.6. egyéb önkormányzati feladatok támogatása</t>
  </si>
  <si>
    <t>1.1.1.7. Lakott külterülettel kapcsolatos feladatok támogatása</t>
  </si>
  <si>
    <t>1.2. Óvodaműködtetési támogatás</t>
  </si>
  <si>
    <t xml:space="preserve">1.2.1.1. Óvodaműködtetési támogatás </t>
  </si>
  <si>
    <t>1.2.2.1. Az óvodában foglalkoztatott pedagógusok átlagbéralapú támogatása</t>
  </si>
  <si>
    <t>1.2.3. Kiegészítő támogatás az óvodapedagógusok minősítéséből adódó többletkiadásokhoz</t>
  </si>
  <si>
    <t xml:space="preserve">     1.2.3.1.1.1.1. Pedagógus II. kategóriába sorolt pedagógusok kiegészítő támogatása</t>
  </si>
  <si>
    <t xml:space="preserve">     1.2.3.1.1.1.2. Mesterpedagógus, kutatótanár kategóriába sorolt pedagógusok kiegészítő támogatása</t>
  </si>
  <si>
    <t>1.2.5.1.1. Az óvodában foglalkoztatott pedagógusok nevelőmunkáját közvetlenük segítők átlagbéralapú támogatása</t>
  </si>
  <si>
    <t>1.3.2.Szociális és gyermekjóléti alapszolgáltatás feladatai</t>
  </si>
  <si>
    <t>1.3.2.1. Család és gyermekjóléti szolgálat</t>
  </si>
  <si>
    <t>1.3.2.2. Család- és gyermekjóléti központ ( járáshoz tartozó összes településre)</t>
  </si>
  <si>
    <t>1.3.2.3.2. Szociális étkeztetés - társulás által történő feladatellátás</t>
  </si>
  <si>
    <t>1.3.2.4. Házi segítségnyújtás</t>
  </si>
  <si>
    <t xml:space="preserve">                1.3.2.4.1. Szociális segítés</t>
  </si>
  <si>
    <t xml:space="preserve">                1.3.2.4.3. Személyi gondozás - társulás által történő feladatellátás</t>
  </si>
  <si>
    <t>1.3.2.6. Időskorúak nappali intézményi  ellátása társulás által történő feladatellátás</t>
  </si>
  <si>
    <t>1.3.2.8.2. Demens személyek nappali intézményi ellátása - társulás által történő feladatellátás</t>
  </si>
  <si>
    <t>1.3.2.9.2.  Pszichiátriai betegek nappali intézményi ellátása - társulás által történő feladatellátás</t>
  </si>
  <si>
    <t>1.3.2.10.2.  Szenvedélybetegek nappali intézményi ellátása - társulás által történő feladatellátás</t>
  </si>
  <si>
    <t>1.3.3.1. Bölcsődei bértámogatás</t>
  </si>
  <si>
    <t xml:space="preserve">        1.3.3.1.1. Felsőfokú végzettségű kisgyermeknevelők, szaktanácsadók bértámogatása</t>
  </si>
  <si>
    <t xml:space="preserve">        1.3.3.1.2. Bölcsődei dajkák,középfokú végzettségű kisgyermeknevelők, szaktanácsadók bértámogatása</t>
  </si>
  <si>
    <t xml:space="preserve">        1.3.3.2. Bölcsődei üzemeltetési támogatás</t>
  </si>
  <si>
    <t>1.3.4.2. Intézmény üzemeltetési támogatás</t>
  </si>
  <si>
    <t>1.4.1. Intézményi gyermekétkeztetés támogatása</t>
  </si>
  <si>
    <t>1.4.1.1. Intézményi gyermekétkeztetés bértámogatás</t>
  </si>
  <si>
    <t>1.4.1.2. Intézményi gyermekétkeztetés - üzemeltetési támogatás</t>
  </si>
  <si>
    <t>1.4.2. Szünidei étkeztetés támogatása</t>
  </si>
  <si>
    <t>1.5. A települési önkormányzatok kulturális feladatainak támogatása</t>
  </si>
  <si>
    <t>3. melléklet: Helyi önkormányzatok  kiegészítő támogatásai</t>
  </si>
  <si>
    <t xml:space="preserve">018030 Támogatási célú finanszírozási műveletek </t>
  </si>
  <si>
    <t xml:space="preserve"> -  szennyvíz vagyon használati díja és Áfa visszaig.</t>
  </si>
  <si>
    <t xml:space="preserve"> - ivóvíz  vagyon használati díja és  Áfa visszaig.+ KIEFO</t>
  </si>
  <si>
    <t xml:space="preserve"> - TOP-6.4.1-15-ZL1-2016-00001 Gyalogos és kerékpárosbarát belváros közlekedési feltételeinek megteremtése Zalaegerszegen hivatásforgalmi kerékpárutak fejlesztésével és a Kosztolányi Dezső út kétirányúsításával</t>
  </si>
  <si>
    <t xml:space="preserve"> - Modern Városok Program keretében tervezett közúthálózat és kapcsolódó tereinek fejlesztései</t>
  </si>
  <si>
    <t xml:space="preserve"> - Helyi önkormányzatok általános működésének és ágazati feladatainak állami támogatása</t>
  </si>
  <si>
    <t xml:space="preserve"> - államháztartáson belüli megelőlegezés</t>
  </si>
  <si>
    <t xml:space="preserve"> - bírtokvédelmi költség megelőlegezés</t>
  </si>
  <si>
    <t xml:space="preserve"> - talált tárgyak felértékeltetése</t>
  </si>
  <si>
    <r>
      <t xml:space="preserve"> - csatorna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diagnosztika</t>
    </r>
  </si>
  <si>
    <r>
      <t xml:space="preserve"> - vízbázis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védelemmel kapcsolatos feladatok</t>
    </r>
  </si>
  <si>
    <t>Parkolóépítés parkolómegváltás bevételéből</t>
  </si>
  <si>
    <t>4.a/9</t>
  </si>
  <si>
    <t>4.a/10</t>
  </si>
  <si>
    <t>4.a/11</t>
  </si>
  <si>
    <t>4.a/12</t>
  </si>
  <si>
    <t>9./4.</t>
  </si>
  <si>
    <t>Gébárti tó fejlesztési, üzemeltetési, magasabb szintű fenntartási feladatai VÜCS</t>
  </si>
  <si>
    <t>Színház  elektromos többlet teljesítmény</t>
  </si>
  <si>
    <t>ZalaZone Tudományos és Innovációs Park</t>
  </si>
  <si>
    <t xml:space="preserve"> - Zalaegerszegi Élménypark Kft. működési támogatása</t>
  </si>
  <si>
    <t>79,316 %</t>
  </si>
  <si>
    <t>Zalaegerszegi Élménypark Kft.</t>
  </si>
  <si>
    <t xml:space="preserve">Zalaegerszegi Belvárosi I. sz. Óvoda </t>
  </si>
  <si>
    <t xml:space="preserve">Zalaegerszegi Kertvárosi Óvoda </t>
  </si>
  <si>
    <t>Zalaegerszegi Családsegítő Szolgálat és Gyermekjóléti Központ összesen</t>
  </si>
  <si>
    <t xml:space="preserve">Ady Iskola A Tanulókért És Az Iskoláért Alapítvány </t>
  </si>
  <si>
    <t>AHIDA Közösségeiért Egyesület</t>
  </si>
  <si>
    <t>Alexanderért és a Higgy Bennem Programért Alapítvány</t>
  </si>
  <si>
    <t>Együtt Andráshidáért Egyesület</t>
  </si>
  <si>
    <t>Magyar Mérnökakadémia</t>
  </si>
  <si>
    <t>Nagykutasi Plébánia</t>
  </si>
  <si>
    <t>Nemzeti Művészeti és Kulturális Kapcsolatok Alapítványa</t>
  </si>
  <si>
    <t>Ny-P Járműip. És Mech. KFT.</t>
  </si>
  <si>
    <t>Peregium Társadalmi Szervezet</t>
  </si>
  <si>
    <t xml:space="preserve">Zalaegerszegi Polgári Egyesület </t>
  </si>
  <si>
    <t>Zalaegerszegi Gondozási Központ</t>
  </si>
  <si>
    <t>A hitel- és kölcsönállomány, lízingkötelezettség alakulása lejárat és hitelezők szerint</t>
  </si>
  <si>
    <t>Hitelező</t>
  </si>
  <si>
    <t>Lejárat éve</t>
  </si>
  <si>
    <t>Eredeti hitel-keret/lízing</t>
  </si>
  <si>
    <t>Módosított hitel összeg/lízing</t>
  </si>
  <si>
    <t>Hitelállomány, lízigkötelezettség</t>
  </si>
  <si>
    <t xml:space="preserve">Későbbi évek tőke terhe </t>
  </si>
  <si>
    <t>OTP</t>
  </si>
  <si>
    <t>2038.</t>
  </si>
  <si>
    <t>Zalaegerszegi Járműipari Tesztpályához szükséges területvásárláshoz</t>
  </si>
  <si>
    <t>2036.</t>
  </si>
  <si>
    <t>TOP program keretében megvalósuló projektek nem támogatott munkarészei, többletfeladatai</t>
  </si>
  <si>
    <t>2029.</t>
  </si>
  <si>
    <t>2027.</t>
  </si>
  <si>
    <t>2031.</t>
  </si>
  <si>
    <t>Hitelek, kölcsönök  összesen:</t>
  </si>
  <si>
    <t>Az önkormányzat által vállalt, a mérlegben nem szereplő kötelezettségek</t>
  </si>
  <si>
    <t xml:space="preserve">Kgy. határozat </t>
  </si>
  <si>
    <t>Szerződéses kamat mértéke</t>
  </si>
  <si>
    <t>Továbbbi évek</t>
  </si>
  <si>
    <t>45/2019.</t>
  </si>
  <si>
    <t>3 havi Bubor+0,94%</t>
  </si>
  <si>
    <t xml:space="preserve">    Összesen:</t>
  </si>
  <si>
    <t xml:space="preserve"> - Andráshidai mini bölcsőde építése RRF-1.1.2-21-2022-00019</t>
  </si>
  <si>
    <t xml:space="preserve"> - Hevesi Sándor Színház társműködtetöi támogatás </t>
  </si>
  <si>
    <t xml:space="preserve"> - Griff Bábszínház társműködtetöi támogatás </t>
  </si>
  <si>
    <t xml:space="preserve"> - Zalaegerszegi Sport és Tanuszoda műk.  támogatása</t>
  </si>
  <si>
    <t xml:space="preserve"> - VÁRA-ÉMI 2020-001 Szennyvíz Gépészet Projekt</t>
  </si>
  <si>
    <t xml:space="preserve"> - KEHOP 2.1.11-21-2021-00002 Ivóvízhálózatok és szennyvízhálózatok  hatékonyságnövelő fejlesztése</t>
  </si>
  <si>
    <t xml:space="preserve"> -TOP-6.1.1-16 Zalaegerszegi Logisztikai Központ létrehozása (nettó fin.)</t>
  </si>
  <si>
    <t xml:space="preserve"> - Északi Ipari park infrastuktúra fejlesztésével összefüggő közműfejlesztések és közműcsatlakozások ivóvíz és ipari víz, szennyvízellátás</t>
  </si>
  <si>
    <t xml:space="preserve"> - Északi Ipari park infrastuktúra fejlesztésével összefüggő közműfejlesztések és közműcsatlakozások - csapadékvíz biztonságos kezelése</t>
  </si>
  <si>
    <t xml:space="preserve"> - TOP Plusz-1.2.1-21-ZA2-2022-00006 Zeg-Teskánd kerékpárút projekt</t>
  </si>
  <si>
    <t xml:space="preserve"> - ingatlaneladás Városfejlesztő Zrt. bonyolításában</t>
  </si>
  <si>
    <t xml:space="preserve">  - Zalaegerszegi Sport- és Tanuszoda bérleti díj</t>
  </si>
  <si>
    <t xml:space="preserve"> - Duális Képzőközpont bérleti díj</t>
  </si>
  <si>
    <t xml:space="preserve"> - Helyi termék piac hasznosítása</t>
  </si>
  <si>
    <t xml:space="preserve"> - kamatmentes hitelek és kölcsön  törlesztéséből  Lakásalap</t>
  </si>
  <si>
    <t xml:space="preserve"> - folyószámla  és lekötött pénzeszközök kamata</t>
  </si>
  <si>
    <t xml:space="preserve">  - idegenforgalmi adó</t>
  </si>
  <si>
    <t xml:space="preserve">    - gázártámogatás</t>
  </si>
  <si>
    <t xml:space="preserve"> - Egerszeg búcsú</t>
  </si>
  <si>
    <t xml:space="preserve"> - fogászati alapellátás  önkormányzati támogatása</t>
  </si>
  <si>
    <t xml:space="preserve"> - országos DO. zalaegerszegi rendezvényei</t>
  </si>
  <si>
    <t xml:space="preserve">  - Andráshidai SC működési és sportlétesítmény üzemeltetés tám.</t>
  </si>
  <si>
    <t>Andráshidai mini bölcsőde építése RRF-1.1.2-21-2022-00019</t>
  </si>
  <si>
    <t xml:space="preserve"> - mezőgazdasági és zártkerti  utak karbantartása, telekrendezés</t>
  </si>
  <si>
    <t xml:space="preserve"> - önkormányzati tulajdonban lévő közvilágítási hálózat passzív elemeinek karbantartása</t>
  </si>
  <si>
    <t xml:space="preserve"> - ünnepi díszkivilágítás szerelés, elromlott sorok javítása, karbantartása</t>
  </si>
  <si>
    <t xml:space="preserve"> KEHOP 2.1.11-21-2021-00002 Ivóvízhálózatok és szennyvízhálózatok hatékonyságnövelő fejlesztése</t>
  </si>
  <si>
    <t>Műszaki ellenőrzések KKVP-hoz kapcsolódóan</t>
  </si>
  <si>
    <t>Energiaválság csökkentő beruházások</t>
  </si>
  <si>
    <t>TOP Plusz-1.2.1-21-ZA2-2022-00006 Zeg-Teskánd kerékpárút projekt</t>
  </si>
  <si>
    <t xml:space="preserve"> Északi Ipari park infrastuktúra fejlesztésével összefüggő közműfejlesztések és közműcsatlakozások ivóvíz és ipari víz, szennyvízellátás</t>
  </si>
  <si>
    <t xml:space="preserve"> Északi Ipari park infrastuktúra fejlesztésével összefüggő közműfejlesztések és közműcsatlakozások - csapadékvíz biztonságos kezelése</t>
  </si>
  <si>
    <t xml:space="preserve"> - elektromos gépkocsik üzemeltetése</t>
  </si>
  <si>
    <t xml:space="preserve"> - önkormányzat által alapított díjak</t>
  </si>
  <si>
    <t xml:space="preserve"> - Duális Képzőközpont támogatása</t>
  </si>
  <si>
    <t xml:space="preserve"> Metrans területértékesítés bevételének elkülönítése</t>
  </si>
  <si>
    <t>1.3.2.2. Család- és gyermekjóléti központ kiegészítés a kijelölt intézmény esetében</t>
  </si>
  <si>
    <t>7.) Forgatási célú értékpapír vásárlás hazai forrásból átmenetileg szabad pénzeszközökből</t>
  </si>
  <si>
    <t>7.) Államháztartáson belüli megelőlegezések</t>
  </si>
  <si>
    <t>6.) Forgatási célú értékpapír beváltás</t>
  </si>
  <si>
    <t>151201</t>
  </si>
  <si>
    <t>B311</t>
  </si>
  <si>
    <t>Humánigazgatási Bizottság</t>
  </si>
  <si>
    <t xml:space="preserve">Zalaegerszegi Landorhegyi Óvoda </t>
  </si>
  <si>
    <t>B-Day Alapítvány</t>
  </si>
  <si>
    <t xml:space="preserve">Botfai  LSC </t>
  </si>
  <si>
    <t xml:space="preserve">Cseperedő  Bölcsődei Alapítvány </t>
  </si>
  <si>
    <t>Gálafejhegy Polgárőr Egyesület</t>
  </si>
  <si>
    <t>Gáló Tamás Dominik Gyógyulásáért Alapítvány</t>
  </si>
  <si>
    <t>Göcseji Kézműves Egyesület</t>
  </si>
  <si>
    <t>Japán Út Harcművészeti Egyesület</t>
  </si>
  <si>
    <t>KTE Közlekedéstudományi Egyesület</t>
  </si>
  <si>
    <t>Pannon Egyetem</t>
  </si>
  <si>
    <t>Peter Cerny Alapítvány a Beteg Koraszülöttek Gyógyításáért</t>
  </si>
  <si>
    <t>Pipahegyért Egyesület</t>
  </si>
  <si>
    <t>Szűcs Valdó Alapítvány</t>
  </si>
  <si>
    <t>56-os Szövetség</t>
  </si>
  <si>
    <t>Westside TSE</t>
  </si>
  <si>
    <t>Zalaegerszegi Liszt Ferenc Vegyeskar</t>
  </si>
  <si>
    <t>Zala Megye Polgári Védelmi Szövetsége</t>
  </si>
  <si>
    <t xml:space="preserve">Zalaegerszegi Diabetes Egyesület </t>
  </si>
  <si>
    <t>Zalaegerszegi Futball Utánpótlás Sportklub</t>
  </si>
  <si>
    <t>Zalaegerszegi Kosárlabda Torna Egylet</t>
  </si>
  <si>
    <t>Zalaegerszegi Montessori Általános Iskola és Óvoda</t>
  </si>
  <si>
    <t xml:space="preserve">Zalaegerszegi Szimfonikus Zenekar Egyesület </t>
  </si>
  <si>
    <t>Zalaegerszegi Úszó Klub</t>
  </si>
  <si>
    <t>Zalaegerszegi Vegyeskar Egyesület</t>
  </si>
  <si>
    <t>Zalai Waldorf Óvoda, Általános Iskola és Alapfokú Műv. Iskola</t>
  </si>
  <si>
    <t xml:space="preserve">ZTE ZÁÉV Teke Klub </t>
  </si>
  <si>
    <t>EVADENT PLUS BT.</t>
  </si>
  <si>
    <t xml:space="preserve">    1.2.3.1.1.2.1. Mesterfokozatú végzettségű pedagógus II.kategóriába sorolt pedagógusok kiegészítő támogatása</t>
  </si>
  <si>
    <t>1.3.3. Bölcsőde, mini böcsőde támogatása</t>
  </si>
  <si>
    <t>1.3.4.1 Bértámogatása</t>
  </si>
  <si>
    <t>sorszám</t>
  </si>
  <si>
    <t>Göcseji Tudásközpont - Zalaegerszegi Helyi Termék Piac</t>
  </si>
  <si>
    <t xml:space="preserve"> - Zalaegerszegi Sport és Tanuszoda műk.  támogatása a Honvédelmi Minisztériumtól</t>
  </si>
  <si>
    <t>151902</t>
  </si>
  <si>
    <t xml:space="preserve"> - EIT Urban Mobility projekt</t>
  </si>
  <si>
    <t xml:space="preserve"> - Északi ipari park bővítése,vízi közművek és feltáró út építése, közvilágítása</t>
  </si>
  <si>
    <t xml:space="preserve"> - egyszeri nevelési juttatás</t>
  </si>
  <si>
    <t xml:space="preserve"> - Városi farsang</t>
  </si>
  <si>
    <t>3./1.</t>
  </si>
  <si>
    <t>Iskolai, óvodai sportpályák felújítása</t>
  </si>
  <si>
    <t>4./7.</t>
  </si>
  <si>
    <t>4./8.</t>
  </si>
  <si>
    <t>4./9.</t>
  </si>
  <si>
    <t>4./11.</t>
  </si>
  <si>
    <t>4./13.</t>
  </si>
  <si>
    <t>Mart aszfaltos útfelújítások</t>
  </si>
  <si>
    <t>4./15.</t>
  </si>
  <si>
    <t>Járdafelújítások</t>
  </si>
  <si>
    <t>4./16.</t>
  </si>
  <si>
    <t>4./17.</t>
  </si>
  <si>
    <t>Szívhegyi út útburkolat felújítása</t>
  </si>
  <si>
    <t>Balatoni út térköves felálló megszüntetése</t>
  </si>
  <si>
    <t>Vízelőkészítő gépház és kutak felújítása</t>
  </si>
  <si>
    <t>9./5.</t>
  </si>
  <si>
    <t>9./6.</t>
  </si>
  <si>
    <t>Vásárcsarnok szellőzés</t>
  </si>
  <si>
    <t>Aquacity és egyéb gébárti létesítmények felújítása</t>
  </si>
  <si>
    <t>10./2.</t>
  </si>
  <si>
    <t>10./2.a/1</t>
  </si>
  <si>
    <t>10./2.a/2</t>
  </si>
  <si>
    <t>10./2.a/3</t>
  </si>
  <si>
    <t>Modern Városok Program keretében a zalaegerszegi közúthálózat és kapcsolódó tereinek fejlesztése</t>
  </si>
  <si>
    <t>10./3./1.</t>
  </si>
  <si>
    <t>EIT Urban Mobility projekt</t>
  </si>
  <si>
    <t>Északi ipari park bővítése,vízi közművek és feltáró út építése, közvilágítása</t>
  </si>
  <si>
    <t>10./4./1.</t>
  </si>
  <si>
    <t xml:space="preserve"> - Kertvárosi posta hivatal újranyitásának költségei</t>
  </si>
  <si>
    <t>Energiaáremelkedés többletkiadásaira céltartalék</t>
  </si>
  <si>
    <t>Göcseji Tudásközpont</t>
  </si>
  <si>
    <t>Zalaegerszegi Múzeumok Igazgatósága</t>
  </si>
  <si>
    <t>Zalaegerszegi Múzeumok Igazgatósága összesen, ebből:</t>
  </si>
  <si>
    <t xml:space="preserve">Göcseji Tudásközpont, ebből: </t>
  </si>
  <si>
    <r>
      <t>Önkormányzat mindösszesen,</t>
    </r>
    <r>
      <rPr>
        <sz val="10"/>
        <rFont val="Times New Roman"/>
        <family val="1"/>
        <charset val="238"/>
      </rPr>
      <t xml:space="preserve">  ebből:</t>
    </r>
  </si>
  <si>
    <t>C/I</t>
  </si>
  <si>
    <t>Lekötött bankbetétek</t>
  </si>
  <si>
    <t>B817</t>
  </si>
  <si>
    <t>Lekötött bankbetétek megszüntetése</t>
  </si>
  <si>
    <t xml:space="preserve">Egyesített Bölcsődék </t>
  </si>
  <si>
    <t xml:space="preserve">Deák Ferenc Megyei és Városi Könyvtár </t>
  </si>
  <si>
    <t xml:space="preserve">Zalaegerszegi Belvárosi II. Óvoda </t>
  </si>
  <si>
    <t>Cross Gym Factory Sportegy.</t>
  </si>
  <si>
    <t xml:space="preserve">Csontritkulásos Betegek Egyesülete </t>
  </si>
  <si>
    <t xml:space="preserve">Egészséges és Derűs Kisgyermekekért Alapítvány </t>
  </si>
  <si>
    <t xml:space="preserve">Gála Társastáncklub Egyesület </t>
  </si>
  <si>
    <t>Gyermekjólét Zeg. Bölcsödei Alapítvány</t>
  </si>
  <si>
    <t xml:space="preserve">Koraszülöttmentő és Gyermekintenzív Alapítvány </t>
  </si>
  <si>
    <t>Polgárőrök Zalaegerszeg Biztonságáért Egyesület</t>
  </si>
  <si>
    <t xml:space="preserve">Press Dance Tánccsoport Egyesület </t>
  </si>
  <si>
    <t>Sipos Roland egyéni vállalk.</t>
  </si>
  <si>
    <t xml:space="preserve">Tipegő Zalaegerszegi Bölcsődei Alapítvány </t>
  </si>
  <si>
    <t>Zalaegerszegi Adományközpont Alapítvány</t>
  </si>
  <si>
    <t>Zalaegerszegi Kajak Kenu Sárkányhajó Egyesület</t>
  </si>
  <si>
    <t xml:space="preserve">Zalaegerszegi Kétkerék Sportegyesület </t>
  </si>
  <si>
    <t xml:space="preserve">Zalai Drónos Felderítő Polgárőr Egyesület </t>
  </si>
  <si>
    <t>Zalai Falvakért Egyesület</t>
  </si>
  <si>
    <t>ZAZEE Kulturális Egyesület</t>
  </si>
  <si>
    <t xml:space="preserve">Összesen </t>
  </si>
  <si>
    <t>Gazdasági Bizottság</t>
  </si>
  <si>
    <t>Ügyrendi, Jogi és Vagyonnyilatkozatot Ellenőrző Bizottság</t>
  </si>
  <si>
    <t>Szociális, Lakás és Egészségügyi Bizottság</t>
  </si>
  <si>
    <t>Mozgássérültek Zala Megyei Egyesülete</t>
  </si>
  <si>
    <t xml:space="preserve">Zalaegerszegi Tankerületi Központ </t>
  </si>
  <si>
    <t xml:space="preserve">Összefogás Egyesület Pózva </t>
  </si>
  <si>
    <t>Zala Megyei és Zeg. Városi Közbiztonsági Egyesület</t>
  </si>
  <si>
    <t>Kalor-Zala Energiaszolg. Kft.</t>
  </si>
  <si>
    <t xml:space="preserve">Zala-Lap Könyv- és Lapkiadó Kft. </t>
  </si>
  <si>
    <t>Gazdasági társaságok összesen:</t>
  </si>
  <si>
    <t>2026.</t>
  </si>
  <si>
    <t>3.) Közhatalmi bevételek</t>
  </si>
  <si>
    <t>4.) Felhalmozási célú átvett pénzeszközök</t>
  </si>
  <si>
    <t>5.) Fejlesztéshez működési jellegű bevétel (HD, áfa visszaigénylés)</t>
  </si>
  <si>
    <t>6.) Hitel felvétel</t>
  </si>
  <si>
    <t>7.) Előző év költségvetési maradványának igénybevétele</t>
  </si>
  <si>
    <t xml:space="preserve"> - Gébárti fürdő lét. üzemeltetése</t>
  </si>
  <si>
    <t xml:space="preserve">  - állategészségügyi tevékenység</t>
  </si>
  <si>
    <t>151603</t>
  </si>
  <si>
    <t xml:space="preserve"> - közművesítési hozzájárulás</t>
  </si>
  <si>
    <t xml:space="preserve"> - TOP Plusz -1.3-1-21 FVS TVP projekt</t>
  </si>
  <si>
    <t xml:space="preserve"> - TOP_PLUSZ-3.4.1-23-ZL1-2023-00001 Bazitai Óvoda újjáépítése</t>
  </si>
  <si>
    <t xml:space="preserve"> - Tesztpálya területének bérleti díja</t>
  </si>
  <si>
    <t xml:space="preserve"> - ZALA-Müllex Kft.által fizetett bérleti díj</t>
  </si>
  <si>
    <t xml:space="preserve"> - Zala-Müllex Kft. osztalék</t>
  </si>
  <si>
    <t xml:space="preserve"> - állampapír beváltás</t>
  </si>
  <si>
    <t>018030 Támogatási célú finanszírozási műveletek</t>
  </si>
  <si>
    <t>1.3.2.2.2. Óvodai és iskolai szociális segítő tevékenység támogatása</t>
  </si>
  <si>
    <t>1.5.1. Vármegyeszékhely megyei jogú városok kulturális feladatainak támogatása</t>
  </si>
  <si>
    <t xml:space="preserve">1.5.5. Vármegyei hatókörű városi könyvtár kistelepülési könyvtári célú kiegészítő támogatása </t>
  </si>
  <si>
    <t xml:space="preserve">        bértámogatás  682/2021. (XII.16.) Korm.rendelet </t>
  </si>
  <si>
    <t>IX. Helyi önkormányzatok támogatásai fejezet 14. Zalaegerszeg  Megyei Jogú Város fejlesztési feladatainak támogatása</t>
  </si>
  <si>
    <t>Állomány 2024. december 31-én</t>
  </si>
  <si>
    <t xml:space="preserve"> - Gébárti Népművészeti Fesztivál</t>
  </si>
  <si>
    <t xml:space="preserve"> - Filmzenei koncert</t>
  </si>
  <si>
    <t xml:space="preserve"> - Street Food weekend</t>
  </si>
  <si>
    <t xml:space="preserve"> - Majális</t>
  </si>
  <si>
    <t xml:space="preserve"> - Sörfesztivál támogatása</t>
  </si>
  <si>
    <t xml:space="preserve"> - Egerszegi Adventtel kapcsolatos kiadások</t>
  </si>
  <si>
    <t xml:space="preserve">-  Éves sajtófotó kiállítás </t>
  </si>
  <si>
    <t xml:space="preserve"> - Gébárti Művésztelep</t>
  </si>
  <si>
    <t xml:space="preserve"> - Zala Open támogatása</t>
  </si>
  <si>
    <t xml:space="preserve"> - Restart fesztivál</t>
  </si>
  <si>
    <t xml:space="preserve"> - Zalavolán Női Kosárlabda Klub Kft.támogatása</t>
  </si>
  <si>
    <t xml:space="preserve"> - Mányoki Attila versenyfelkészülésének támogatása</t>
  </si>
  <si>
    <t>2./2</t>
  </si>
  <si>
    <t>Keresztury ház felújítása</t>
  </si>
  <si>
    <t>2./3</t>
  </si>
  <si>
    <t>2./4</t>
  </si>
  <si>
    <t>2./5</t>
  </si>
  <si>
    <t>Egészségügyi létesítmények karbantartása és felújítása</t>
  </si>
  <si>
    <t>4./5.</t>
  </si>
  <si>
    <t>Alsóerdei Sport- és Élménypark fejlesztése</t>
  </si>
  <si>
    <t>4./6.</t>
  </si>
  <si>
    <t>Andráshidai TE részére TAO támogatás megelőlegezése</t>
  </si>
  <si>
    <t xml:space="preserve">  - felnőtt játszóterek karbantartása</t>
  </si>
  <si>
    <t xml:space="preserve"> - Csónakázó tó rendbetétele</t>
  </si>
  <si>
    <t xml:space="preserve"> - Gébárti tó magasabb szintű fenntartása</t>
  </si>
  <si>
    <t xml:space="preserve"> - szúnyoggyérítés</t>
  </si>
  <si>
    <t xml:space="preserve"> - varjúfészkek eltávolítása</t>
  </si>
  <si>
    <t xml:space="preserve"> - városi hidak hídfővizsgálatai</t>
  </si>
  <si>
    <t xml:space="preserve"> - kerékpárutak fenntartása és felújítása </t>
  </si>
  <si>
    <t xml:space="preserve"> - Önkormányzati Társulás Zalaegerszeg és térsége ivóvízminőségének javítására műk. támogatás</t>
  </si>
  <si>
    <t xml:space="preserve"> - Kontakt Kft. kommunális munkák</t>
  </si>
  <si>
    <t xml:space="preserve"> - Gébárti fürdő létesítmények üzemeltetése</t>
  </si>
  <si>
    <t xml:space="preserve"> - közvilágítás villamos energia vásárlás</t>
  </si>
  <si>
    <t xml:space="preserve"> - egyéb villamosenergia vásárlás</t>
  </si>
  <si>
    <t>Gébárt Kézműves háznál csapadékvízelvezetés felújítása</t>
  </si>
  <si>
    <t>Orsolya tér csapadékvíz-elvezetési beavatkozások</t>
  </si>
  <si>
    <t>3./2.</t>
  </si>
  <si>
    <t>Gébárt Kézműves háznál térburkolat felújítás aszfalttal</t>
  </si>
  <si>
    <t>Utastájékoztató létesítése</t>
  </si>
  <si>
    <t>Körmendi út gyalogátkelő (Közúttal közösen)</t>
  </si>
  <si>
    <t>4./9</t>
  </si>
  <si>
    <t>4./10</t>
  </si>
  <si>
    <t>4./11</t>
  </si>
  <si>
    <t>4./12</t>
  </si>
  <si>
    <t>4./14</t>
  </si>
  <si>
    <t>5./1</t>
  </si>
  <si>
    <t>Játszóterek fejlesztése</t>
  </si>
  <si>
    <t>Kutyastrand fejlesztése</t>
  </si>
  <si>
    <t>8./1</t>
  </si>
  <si>
    <t>9./3.</t>
  </si>
  <si>
    <t xml:space="preserve"> - IT karbantartás</t>
  </si>
  <si>
    <t xml:space="preserve">Szívhegyi út csapadékvíz rendezés </t>
  </si>
  <si>
    <t xml:space="preserve">Átalszegett utcai csapadékcsatorna rekonstrukció </t>
  </si>
  <si>
    <t>Bartók B.u. járdafelújítás</t>
  </si>
  <si>
    <t>Ebergényi úton  útcsatlakozás aszfaltozás munkái</t>
  </si>
  <si>
    <t>Ebergényi úton felújítás</t>
  </si>
  <si>
    <t>6./1.</t>
  </si>
  <si>
    <t>Vásárcsarnok részére hulladékgyűjtő sziget kialakítása</t>
  </si>
  <si>
    <t xml:space="preserve">Nyugdíjas otthonházi lakások felújítása </t>
  </si>
  <si>
    <t>TOP és TOP Plusz projektek</t>
  </si>
  <si>
    <t>10./1./1.</t>
  </si>
  <si>
    <t>10./1./2.</t>
  </si>
  <si>
    <t>TOP_PLUSZ-3.4.1-23-ZL1-2023-00001 Bazitai Óvoda újjáépítése</t>
  </si>
  <si>
    <t xml:space="preserve"> TOP_PLUSZ-3.4.1-23-ZL1-2023-00002 Ságodi Óvoda felújítása</t>
  </si>
  <si>
    <t>10./1./4.</t>
  </si>
  <si>
    <t xml:space="preserve"> TOP_PLUSZ-3.4.1-23-ZL1-2024-00003 Orvosi rendelők felújítása (Kölcsey u.11., Mátyás király u. 16., Gasparich u. 21.)</t>
  </si>
  <si>
    <t>TOP Plusz -1.3-1-21 FVS TVP projekt</t>
  </si>
  <si>
    <t xml:space="preserve">TOP projektekhez kapcsolódó többletfeladatok, nem támogatott munkarészek önk-i forrásból </t>
  </si>
  <si>
    <t xml:space="preserve"> - forgalmi jutalék, számlavezetési és tranzakciós díj</t>
  </si>
  <si>
    <t xml:space="preserve"> - állampapír  vásárlása átmenetileg szabad pénzeszközökből</t>
  </si>
  <si>
    <t xml:space="preserve"> - Ukrajnai testvérvárosaink humanitárius támogatása a háború miatt</t>
  </si>
  <si>
    <t xml:space="preserve"> - Településrészi önkormányzatok közösségi helyeinek rezsiköltsége</t>
  </si>
  <si>
    <t xml:space="preserve"> -Zalaegerszegi  Adományközpont Alapítvány támogatása</t>
  </si>
  <si>
    <t xml:space="preserve"> - Zöld Zalaegerszeg rendezvénysorozat</t>
  </si>
  <si>
    <t xml:space="preserve"> Gébárti turisztikai táblák</t>
  </si>
  <si>
    <t>104031 Gyermekek bölcsődében, minibölcsődében történő ellátása</t>
  </si>
  <si>
    <t>151701</t>
  </si>
  <si>
    <t>2024.                                 XII. 31-én</t>
  </si>
  <si>
    <t>2026. évi tőke      törlesztés</t>
  </si>
  <si>
    <t>Egyéb közhatalmi bevételek (igazgatási szolgáltatási díjak, különféle bírságok, talajterhelési díj)</t>
  </si>
  <si>
    <t>Göcseji Tudásközpont-Zalaegerszegi Helyi Termék Piac</t>
  </si>
  <si>
    <t>Dunaújváros Megyei Jogú Város Önkormányzata</t>
  </si>
  <si>
    <t>Szombathelyi Megyei Jogú Város Önkormányzata</t>
  </si>
  <si>
    <t>Zalaegerszegi Ivóvíz Társulás</t>
  </si>
  <si>
    <t>Megyei Jogú Városok Szövetsége</t>
  </si>
  <si>
    <t>Civil szervezetek, egyesületek, alapítványok és egyéb szervezetek</t>
  </si>
  <si>
    <t>Armada Szabadidő Egyesület</t>
  </si>
  <si>
    <t>Bázakerettyei Tűzoltó és Speciális Mentő Egyesület</t>
  </si>
  <si>
    <t>Béke-Shalom Baráti Társaság</t>
  </si>
  <si>
    <t xml:space="preserve">Csácsi Hegyi Állatsimogató és Állatotthon Egyesület </t>
  </si>
  <si>
    <t>Eötvös József Alapítvány</t>
  </si>
  <si>
    <t>IPA Magyar Szekció ZM. Egyesület</t>
  </si>
  <si>
    <t>Jázmin Csodája Alapítvány</t>
  </si>
  <si>
    <t>Játssz Velünk! Társasjáték Egyesület</t>
  </si>
  <si>
    <t>Kollégista Tanulókért Egyesület</t>
  </si>
  <si>
    <t>Landorhegyi Gondozóház Alapítvány</t>
  </si>
  <si>
    <t>Mimosa Team Kft.</t>
  </si>
  <si>
    <t>Nyújts Kezet Közhasznú Alapítvány</t>
  </si>
  <si>
    <t>Rákóczi Szövetség</t>
  </si>
  <si>
    <t>Siketek és Nagyotthallók Egyesülete</t>
  </si>
  <si>
    <t>SZÉF Kulturális Egyesület</t>
  </si>
  <si>
    <t>Szélrózsa Tánckör Egyesület</t>
  </si>
  <si>
    <t>Társadalmi Egyesülések Zala Megyei Szövetsége</t>
  </si>
  <si>
    <t xml:space="preserve">Tímár László Tanulmányi Emlékverseny Alapítvány </t>
  </si>
  <si>
    <t xml:space="preserve">Törekvő Vízipókok Egyesület </t>
  </si>
  <si>
    <t>Zalaegerszegi Egészségügyi Főskolai Képzésért Alapítvány</t>
  </si>
  <si>
    <t>Zalaszántói Lokálpatrióta Egyesület</t>
  </si>
  <si>
    <t>Zöld Tűzmadár Érték- és Természetvédő Egyesület</t>
  </si>
  <si>
    <t>ZTE Teke Klub</t>
  </si>
  <si>
    <t>Észak-Zalai Víz- és Csatornamű Zrt</t>
  </si>
  <si>
    <t>Mimosa Team Kft</t>
  </si>
  <si>
    <t>PROGDENT Kft.</t>
  </si>
  <si>
    <t>Szuperinfo Magyarország Média Kft</t>
  </si>
  <si>
    <t>Zalagast-Invest Kft.</t>
  </si>
  <si>
    <t>106/2024</t>
  </si>
  <si>
    <t>Észak-zalai Víz- és Csatornamű Zrt. (fejlesztési célú hitelfelvétel) hitelfelvételhez készfizető kezesség</t>
  </si>
  <si>
    <t>Tárgyévi értékcsökkenési leírás</t>
  </si>
  <si>
    <t>Tárgyévi eszköznövekedés/ tárgyévi értékcsökkenési leírás (%)</t>
  </si>
  <si>
    <t xml:space="preserve"> - Andráshidai TE részére TAO támogatás megelőlegezés visszafizetése</t>
  </si>
  <si>
    <t xml:space="preserve"> - Mindszentyneum működési támogatás</t>
  </si>
  <si>
    <t xml:space="preserve"> - Szelestey hagyaték felvásárlásához támogatás</t>
  </si>
  <si>
    <t>Egészséges Zalaegerszeg Program indítása</t>
  </si>
  <si>
    <t>Egerszegi Advent megvalósítása</t>
  </si>
  <si>
    <t>Magyarország ifjúsági fővárosa</t>
  </si>
  <si>
    <t xml:space="preserve"> - Zalaegerszegi Rendezvényszervező Kft. működési támogatásának visszafizetése</t>
  </si>
  <si>
    <t>102023 Időskorúak tartós bentlakásos ellátása</t>
  </si>
  <si>
    <t xml:space="preserve"> - Idősek Otthona férőhely megváltás </t>
  </si>
  <si>
    <t xml:space="preserve"> - Bölcsődei ellátás biztosítása (Söjtör Önkorm.)</t>
  </si>
  <si>
    <t>013350 Önkormányzati vagyonnal való gazdálkodáshoz kapcsolódó feladatok</t>
  </si>
  <si>
    <t xml:space="preserve"> - Helyi építészeti értékek védelme alap</t>
  </si>
  <si>
    <t>- Gébárti kemping,  fedett fürdő földhasználat</t>
  </si>
  <si>
    <t xml:space="preserve"> - faértékesítés bevétele</t>
  </si>
  <si>
    <t>042180 Állategészségügy</t>
  </si>
  <si>
    <t xml:space="preserve"> - Ebrendészeti telep felújításához támogatás a Közös ügyünk az állatvédelem Alapítványtól</t>
  </si>
  <si>
    <t>154908</t>
  </si>
  <si>
    <t xml:space="preserve"> - Zalai Közszolgáltató Nonprofit Kft. bérleti díj</t>
  </si>
  <si>
    <t xml:space="preserve"> - parkolómegváltás bevétele</t>
  </si>
  <si>
    <t>152442</t>
  </si>
  <si>
    <t xml:space="preserve"> - Batsányi J.u. Jókai M.u. és Pintér M.u.közti, déli oldali járdaszakaszának felújítása</t>
  </si>
  <si>
    <t>154401</t>
  </si>
  <si>
    <t xml:space="preserve"> - közvilágítás villamosenergia vásárlás</t>
  </si>
  <si>
    <t>045160 Közutak, hidak, alagutak üzemeltetése, fenntartása</t>
  </si>
  <si>
    <t xml:space="preserve"> - ZALAVÍZ Zrt. nem víziközmű után fizetendő bérleti díj</t>
  </si>
  <si>
    <t xml:space="preserve"> - Pózvai harangláb felújítása</t>
  </si>
  <si>
    <t>TOP_PLUSZ-6.2.1-23-ZL1-2025-00003 Parkerdei kerékpárút</t>
  </si>
  <si>
    <t xml:space="preserve"> -  TOP_PLUSZ-3.4.1-23-ZL1-2023-00002 Ságodi Óvoda felújítása</t>
  </si>
  <si>
    <t xml:space="preserve"> -  TOP_PLUSZ-3.4.1-23-ZL1-2024-00003 Orvosi rendelők felújítása (Kölcsey u.11., Mátyás király u. 16., Gasparich u. 21.)</t>
  </si>
  <si>
    <t xml:space="preserve"> - TOP_PLUSZ-3.4.1-23-ZL1-2024-00004 Zala Vármegyei Pedagógiai Szakszolgálat fejlesztése</t>
  </si>
  <si>
    <t>TOP_PLUSZ-1.3.2-23-ZL1-2024-00001Páterdombi közösségi tér kialakítása</t>
  </si>
  <si>
    <t xml:space="preserve"> - TOP_PLUSZ-3.4..1-23-ZL1-2025-00005 Tipegő bölcsőde felújítása</t>
  </si>
  <si>
    <t xml:space="preserve"> - TOP_PLUSZ-1.3.2-23-ZL1-2025-00003 Gyermek játszóház kialakítása Zalaegerszegen</t>
  </si>
  <si>
    <t xml:space="preserve"> - TOP_PLUSZ-3.4.1-23-ZL1-2025-00006 Űrhajós utcai óvoda felújítása</t>
  </si>
  <si>
    <t xml:space="preserve"> - TOP_PLUSZ-3.4.1-23-ZL1-2025-00007 Napsugár óvoda felújítása</t>
  </si>
  <si>
    <t>TOP_PLUSZ-3.4.1-23-ZL1-2025-00008 Ady iskola infrastruktúra fejlesztése</t>
  </si>
  <si>
    <t>TOP_PLUSZ-6.2.1-23-ZL1-2025-000007 Ebergényi bekötőút burkolatfelújítása</t>
  </si>
  <si>
    <t>TOP_PLUSZ-1.3.2-23-ZL1-2024-00002 Kaszaházai közösségi tér kialakítása</t>
  </si>
  <si>
    <t>TOP_PLUSZ-3.2.1-23-ZL1-2024-00001 Helyi kulturális közösségfejlesztési folyamat kezdeményezése és megvalósítása Zalaegerszegen</t>
  </si>
  <si>
    <t>Volt Tiszti Klub teljeskörű felújítása, BTTF Nonprofit Zrt. K-473/2025.</t>
  </si>
  <si>
    <t>TOP_PLUSZ-6.2.1-23-ZL1-2025-00004 Zalaegerszeg Logisztikai Park közműfejlesztése (+Natura2000)</t>
  </si>
  <si>
    <t>TOP_PLUSZ-6.2.1-23-ZL1-2025-00005 Északi Ipari Park infrastrukturális fejlesztése</t>
  </si>
  <si>
    <t>DIMOP_PLUSZ-2.1.1-24-2025-00010 Zalaegerszeg MJV energia menedzsment rendszerének bevezetése</t>
  </si>
  <si>
    <t>Versenyképes Járások Program - Deák Ferenc Megyei és Városi Könyvtár fűtéskorszerűsítése</t>
  </si>
  <si>
    <t>Versenyképes Járások Program - Hevesi Sándor Színház infrastrukturális fejlesztése</t>
  </si>
  <si>
    <t xml:space="preserve"> - Pózváért Alapítványtól felhalmozási célra átvett pénzeszköz</t>
  </si>
  <si>
    <t xml:space="preserve"> - Tudomány és technika parkban ingatlan értékesítés</t>
  </si>
  <si>
    <t xml:space="preserve"> - cserével vegyes ingatlanszerzések</t>
  </si>
  <si>
    <t xml:space="preserve"> - volt nyomda épületének hasznosítása</t>
  </si>
  <si>
    <t xml:space="preserve"> - egyéb vagyonhasznosítás</t>
  </si>
  <si>
    <t xml:space="preserve"> - Alsóerdei Élménypark bérleti díja</t>
  </si>
  <si>
    <t xml:space="preserve"> - Zalai Közszolgáltató Nonprofit Kft. értékesítése</t>
  </si>
  <si>
    <t xml:space="preserve"> - lakásalap bevétele</t>
  </si>
  <si>
    <t xml:space="preserve"> - 2024. évi maradvány igénybevétele áthúzódó és új feladatokhoz</t>
  </si>
  <si>
    <t xml:space="preserve"> - 2024. évi maradvány igénybevétele áthúzódó   feladathoz</t>
  </si>
  <si>
    <t xml:space="preserve"> -helyi önkormányzatok  felhalmozási célú kiegészítő támogatásai</t>
  </si>
  <si>
    <t xml:space="preserve"> -  normatív támogatás növekménye 2025. februári felméréssel</t>
  </si>
  <si>
    <t xml:space="preserve"> - kulturális dolgozóknál minimálbér emelés többlete</t>
  </si>
  <si>
    <t xml:space="preserve"> - Zalaegerszegi Múzeumok Igazgatósága részére  megelőlegezett ált.forgalmi adó visszafizetése</t>
  </si>
  <si>
    <t xml:space="preserve"> - MOL adomány</t>
  </si>
  <si>
    <t xml:space="preserve"> - Zalaegerszegi Élménypark Kft. működési támogatásból visszafizetés</t>
  </si>
  <si>
    <t>Nemzetközi kapcsolatokra</t>
  </si>
  <si>
    <t xml:space="preserve">  - rendezvények, kommunikáció, reprezentáció</t>
  </si>
  <si>
    <t xml:space="preserve"> - MJVSZ jegyzői kollégium rendezvény</t>
  </si>
  <si>
    <t xml:space="preserve">    - villamosenergia támogatás</t>
  </si>
  <si>
    <t>2024. évről áthúzódó feladat</t>
  </si>
  <si>
    <t xml:space="preserve"> - pedagógusnapi rendezvény szervezése</t>
  </si>
  <si>
    <t xml:space="preserve"> - Nemzeti Orvosbiológiai Alapítvány tudósképző akadémia programjának támogatása</t>
  </si>
  <si>
    <t xml:space="preserve"> - "Fiatalok az Egészséges Jövőért"  Alapítvány országos vetélkedője</t>
  </si>
  <si>
    <t>- Zegasztár támogatása</t>
  </si>
  <si>
    <t>- Formula Student East</t>
  </si>
  <si>
    <t xml:space="preserve"> - Városi Hangverseny- és Kiállítóteremben rendezvények </t>
  </si>
  <si>
    <t xml:space="preserve"> - Zalaegerszegi Múzeumok Igazgatósága  a '80-as évek kiállítás</t>
  </si>
  <si>
    <t xml:space="preserve"> - Városi karácsonyi hangverseny</t>
  </si>
  <si>
    <t xml:space="preserve"> - Kárpát-medencei ifjúsági tábor</t>
  </si>
  <si>
    <t xml:space="preserve"> - 140 éves jubileum</t>
  </si>
  <si>
    <t xml:space="preserve"> - II. Nemzetközi Tánc és Világzenei Fesztivál</t>
  </si>
  <si>
    <t xml:space="preserve"> - Verbunk verseny</t>
  </si>
  <si>
    <t xml:space="preserve"> - Városi Gyermeknap</t>
  </si>
  <si>
    <t xml:space="preserve"> - Prósza Fesztivál</t>
  </si>
  <si>
    <t xml:space="preserve"> - Harangláb Népzenei Együttes 40 éves jubileuma</t>
  </si>
  <si>
    <t xml:space="preserve"> - Magyarország ifjúsági fővárosa</t>
  </si>
  <si>
    <t xml:space="preserve"> - Mindszentyneum működési támogatás  átadása </t>
  </si>
  <si>
    <t>- Fogyatékos Otthon támogatása</t>
  </si>
  <si>
    <t xml:space="preserve"> -   egyéb szociális és egészségügyi szolgáltatás</t>
  </si>
  <si>
    <t xml:space="preserve"> - Egészséges Zalaegerszeg Program indítása</t>
  </si>
  <si>
    <t xml:space="preserve"> - ZTE FC Zrt. támogatása </t>
  </si>
  <si>
    <t xml:space="preserve"> - Zala Megyei  Diáksport Szövetség támogatása</t>
  </si>
  <si>
    <t xml:space="preserve"> - Armada Szabadidő Egyesület támogatása</t>
  </si>
  <si>
    <t xml:space="preserve"> - Zalaegerszegi Kétkerék SE támogatása</t>
  </si>
  <si>
    <t>- Press Dance International World Dance</t>
  </si>
  <si>
    <t>Deák Könyvtár előlépcső felújítás</t>
  </si>
  <si>
    <t>Deák Könyvtár gépészeti rendszer felújítása</t>
  </si>
  <si>
    <t>Korbay Károly emléktábla</t>
  </si>
  <si>
    <t>Emléktábla a vasútállomás falára</t>
  </si>
  <si>
    <t>2./6.</t>
  </si>
  <si>
    <t>Szelestey hagyaték felvásárlása</t>
  </si>
  <si>
    <t>2./7.</t>
  </si>
  <si>
    <t>Csutor Imre emléktábla</t>
  </si>
  <si>
    <t>Orvosi rendelő és idősotthon fűtés rekonstrukció</t>
  </si>
  <si>
    <t>3./2</t>
  </si>
  <si>
    <t>Idősek otthona fürdőszoba felújítások</t>
  </si>
  <si>
    <t>3./3.</t>
  </si>
  <si>
    <t>Űrhajós bölcsőde tető felújítás</t>
  </si>
  <si>
    <t>Sportcsarnok ajtókiváltás</t>
  </si>
  <si>
    <t>Uszoda fejlesztés</t>
  </si>
  <si>
    <t>4./4.</t>
  </si>
  <si>
    <t>Roxi teleklubban tekepálya felújítása</t>
  </si>
  <si>
    <t>Sportcsarnokban eszközfejlesztés</t>
  </si>
  <si>
    <t>Sportcsarnokban új villámvédelmi rendszer kiépítése</t>
  </si>
  <si>
    <t>Zrínyi M. Gimnázium felújítása</t>
  </si>
  <si>
    <t>6.a/4</t>
  </si>
  <si>
    <t>6.a/5</t>
  </si>
  <si>
    <t>Helyi építészeti értékek védelme alap</t>
  </si>
  <si>
    <t xml:space="preserve"> - Kerékpáros pihenők, fahidak javítása, karbantartása, festése</t>
  </si>
  <si>
    <t xml:space="preserve"> - közlekedésbiztonságot veszélyeztető növényzet eltávolítása</t>
  </si>
  <si>
    <t xml:space="preserve"> - Jákum utcai parkoló zúzalékolása</t>
  </si>
  <si>
    <t xml:space="preserve"> - csatornafedlapok javítása a város területén</t>
  </si>
  <si>
    <t xml:space="preserve"> - helyközi bérletek elfogadása miatti  veszteség megtérítése</t>
  </si>
  <si>
    <t xml:space="preserve"> - ár- és belvízvédelmi feladatok</t>
  </si>
  <si>
    <t xml:space="preserve"> - csapadékvíz-elvezető és árvízvédelmi létesítmények fenntartása, hibaelhárítás, sürgősségi feladatok</t>
  </si>
  <si>
    <t xml:space="preserve"> - csapadékvíz-elvezető rendszer fennmaradási/üzemeltetési engedélyek</t>
  </si>
  <si>
    <t xml:space="preserve"> - Vízügyi hatóságokkal kapcsolatos feladatok</t>
  </si>
  <si>
    <t xml:space="preserve"> - köztéri hulladéktárolók és bútorok pótlása</t>
  </si>
  <si>
    <t xml:space="preserve"> - köztéri szobrok karbantartása</t>
  </si>
  <si>
    <t xml:space="preserve"> - Városüzemelési feladatokhoz kapcsolódó közfoglalkoztatás</t>
  </si>
  <si>
    <t xml:space="preserve"> - városüzemeléssel kapcsolatos pályázati kiadások</t>
  </si>
  <si>
    <t xml:space="preserve">  -  környezetvédelmi alap feltöltése</t>
  </si>
  <si>
    <t xml:space="preserve"> -  E-közmű adatszolgáltatás</t>
  </si>
  <si>
    <t xml:space="preserve"> - liberalizált energiapiacra való kilépés műszaki előkészítése</t>
  </si>
  <si>
    <t>Városvég u. közvilágítás kiépítése</t>
  </si>
  <si>
    <t>Díszvilágítás elromlott sorok cseréje, fejlesztés</t>
  </si>
  <si>
    <t>3.a/2</t>
  </si>
  <si>
    <t>Kiserdei úti temető locsoló- és tüzivízvezeték felújítása</t>
  </si>
  <si>
    <t xml:space="preserve">Út,  járda parkoló </t>
  </si>
  <si>
    <t xml:space="preserve">4./.1 </t>
  </si>
  <si>
    <t>Magánerős útépítés</t>
  </si>
  <si>
    <t>4./2.</t>
  </si>
  <si>
    <t>Petőfi S. u. Kossuth utca - Ady utca közötti járdaszakaszának szegélyépítési munkái</t>
  </si>
  <si>
    <t>4./3.</t>
  </si>
  <si>
    <t>Táncsics M. utca útburkolat felújítási munkák</t>
  </si>
  <si>
    <t>Batsányi J.u. Jókai M.u. és Pintér M.u.közti, déli oldali járdaszakaszának felújítása</t>
  </si>
  <si>
    <t>Bazitai templom melletti járda felújítása</t>
  </si>
  <si>
    <t>Buszöblök szegély felújításai</t>
  </si>
  <si>
    <t>Újhegyi út buszmegálló kialakítása</t>
  </si>
  <si>
    <t>Gerle utca felújítása</t>
  </si>
  <si>
    <t>Kovács K. tér mozi parkoló kialakítása</t>
  </si>
  <si>
    <t>Gébárt esőtető és árnyékoló,térburkolás garázs és gazdasági bejárat előtt</t>
  </si>
  <si>
    <t>Körmendi u. 21. szám előtt járda és parkolófelújítási munkák</t>
  </si>
  <si>
    <t>Hídfelújítások</t>
  </si>
  <si>
    <t>Kézműves piac parkoló létesítése</t>
  </si>
  <si>
    <t>Építők útja hídfelújítás</t>
  </si>
  <si>
    <t>Fügefa utca meredek szakaszának aszfaltozási munkái</t>
  </si>
  <si>
    <t>Bor út útburkolat felújítása</t>
  </si>
  <si>
    <t>Gébárt- aszfaltozás gáti sétányon</t>
  </si>
  <si>
    <t xml:space="preserve">Gébárt Tóstrand parkoló tervezés és zúzalékolás </t>
  </si>
  <si>
    <t xml:space="preserve">Pityke utca mart aszfaltos felújítás </t>
  </si>
  <si>
    <t>5./1.</t>
  </si>
  <si>
    <t>Parkerdőben padok beszerzése</t>
  </si>
  <si>
    <t>5./2.</t>
  </si>
  <si>
    <t>Bozsoki játszótér</t>
  </si>
  <si>
    <t>5./3.</t>
  </si>
  <si>
    <t>Köztéri szobrok felújítása</t>
  </si>
  <si>
    <t>5.a/2</t>
  </si>
  <si>
    <t>5.a/3</t>
  </si>
  <si>
    <t>Jánkahegyi kápolnához asztal és pad kihelyezés, valamint térkövezés</t>
  </si>
  <si>
    <t>5.a/4</t>
  </si>
  <si>
    <t>Bóbita játszótér eszközök és ütéscsillapító burkolat csere</t>
  </si>
  <si>
    <t>Ebrendészeti telep felújítása önrész</t>
  </si>
  <si>
    <t>Botfai közösségi ház áramhálózat megújítása</t>
  </si>
  <si>
    <t>Petőfi iskola előtti utastájékoztató berendezés telepítése</t>
  </si>
  <si>
    <t>MOGIM és Falumúzeum szennyvízelvezetés</t>
  </si>
  <si>
    <t>1.a/4</t>
  </si>
  <si>
    <t>Kossuth Lajos utca tervezés</t>
  </si>
  <si>
    <t>Petőfi utca felújítás</t>
  </si>
  <si>
    <t>Ady-Petőfi új gyalogátkelőhely és közvilágítás</t>
  </si>
  <si>
    <t>Baross liget sétány</t>
  </si>
  <si>
    <t>Alsójánkahegyi u. (Mindszenty iskola mellett) gyalogos sétány építés, kerítés átépítés</t>
  </si>
  <si>
    <t>Vágóhíd tehermentesítő gyalogos átkelőhely fejlesztés (okos zebra csere)</t>
  </si>
  <si>
    <t>Kossuth L.u. felújítás I.ütem</t>
  </si>
  <si>
    <t>Teskándi u.- Körmendi u. csomópont átépítése</t>
  </si>
  <si>
    <t>Botfy u. balesetveszélyes járda felújítása</t>
  </si>
  <si>
    <t>4./10.</t>
  </si>
  <si>
    <t>Szeliánszky iskola útfelújítás</t>
  </si>
  <si>
    <t>Kossuth L.u. felújítás II.ütem</t>
  </si>
  <si>
    <t>Rózsa liget tervezés</t>
  </si>
  <si>
    <t>6./2.</t>
  </si>
  <si>
    <t>Arányos városfejlesztés tervezés/előkészítés</t>
  </si>
  <si>
    <t>Előtervezések út- és közműépítési feladatokhoz (KKVP)</t>
  </si>
  <si>
    <t>7.a/1.</t>
  </si>
  <si>
    <t>Energetikai tervezés</t>
  </si>
  <si>
    <t>Jákum utca 1. bontás</t>
  </si>
  <si>
    <t>Ady u.15. alatti hivatali épületben klímaberendezés telepítése</t>
  </si>
  <si>
    <t>Pózvai harangláb felújítása</t>
  </si>
  <si>
    <t>Munkácsy u. 1. épület felújítása</t>
  </si>
  <si>
    <t>9./7.</t>
  </si>
  <si>
    <t xml:space="preserve"> Szenterzsébet hegyi harangláb felújítása</t>
  </si>
  <si>
    <t>9./8.</t>
  </si>
  <si>
    <t>Városi Hangverseny és Kiállítóterem új vápaborítás, belső festés, homlokzat javítása</t>
  </si>
  <si>
    <t>9./9</t>
  </si>
  <si>
    <t>Vásárcsarnok tetőszigetelés</t>
  </si>
  <si>
    <t>9./10.</t>
  </si>
  <si>
    <t>Jószomszédok parkban létrehozandó közösségi építmény megvalósítására</t>
  </si>
  <si>
    <t>9./11.</t>
  </si>
  <si>
    <t>Hevesi Sándor Színház nézőterét ellátó fűtés csőrendszer cseréje</t>
  </si>
  <si>
    <t>9./12.</t>
  </si>
  <si>
    <t>Pénzeszközátadás Szűz Mária Szeplőtelen Plébánia részére</t>
  </si>
  <si>
    <t>9./13.</t>
  </si>
  <si>
    <t>Fehér Hattyú étterem konyhai szellőzés/előmelegítés kiépítése</t>
  </si>
  <si>
    <t>9./14.</t>
  </si>
  <si>
    <t>Göcseji Falumúzeumban Hencz malom külső technológiai felújítása</t>
  </si>
  <si>
    <t>9./15.</t>
  </si>
  <si>
    <t>Idősotthon udvari akadálymentes rámpa- és teraszépítés</t>
  </si>
  <si>
    <t>Önkormányzat tulajdonában lévő bérlakások   teljes vagy részleges  felújítása, korszerűsítése  (Lakásalap)</t>
  </si>
  <si>
    <t>Energiamanagement szoftver</t>
  </si>
  <si>
    <t>TOP   és egyéb projektek lebonyolításához kapcsolódó költségek</t>
  </si>
  <si>
    <t xml:space="preserve"> TOP_PLUSZ-3.4.1-23-ZL1-2024-00004 Zala Vármegyei Pedagógiai Szakszolgálat fejlesztése</t>
  </si>
  <si>
    <t>10./1./3</t>
  </si>
  <si>
    <t>TOP_PLUSZ-3.4..1-23-ZL1-2025-00005 Tipegő bölcsőde felújítása</t>
  </si>
  <si>
    <t>10./1./5.</t>
  </si>
  <si>
    <t>TOP_PLUSZ-1.3.2-23-ZL1-2025-00003 Gyermek játszóház kialakítása Zalaegerszegen</t>
  </si>
  <si>
    <t>10./1./6.</t>
  </si>
  <si>
    <t>TOP_PLUSZ-3.4.1-23-ZL1-2025-00006 Űrhajós utcai óvoda felújítása</t>
  </si>
  <si>
    <t>10./1./7.</t>
  </si>
  <si>
    <t>TOP_PLUSZ-3.4.1-23-ZL1-2025-00007 Napsugár óvoda felújítása</t>
  </si>
  <si>
    <t>10./1./8.</t>
  </si>
  <si>
    <t>10./1./9.</t>
  </si>
  <si>
    <t>10./1./10.</t>
  </si>
  <si>
    <t>10./1./11.</t>
  </si>
  <si>
    <t>10./1./12.</t>
  </si>
  <si>
    <t>10./1./13.</t>
  </si>
  <si>
    <t>10./1./14.</t>
  </si>
  <si>
    <t>10./1./15.</t>
  </si>
  <si>
    <t xml:space="preserve">DIMOP_PLUSZ-2.1.1-24-2025-00010 Zalaegerszeg MJV energia menedzsment rendszerének bevezetése </t>
  </si>
  <si>
    <t>10./3./2.</t>
  </si>
  <si>
    <t xml:space="preserve"> Északi Ipari park infrastuktúra fejlesztésével összefüggő közműfejlesztések és közműcsatlakozások - csapadékvíz biztonságos kezelése Nagypáli </t>
  </si>
  <si>
    <t>10./3.a/5</t>
  </si>
  <si>
    <t>Ingatlan vásárlás Városfejlesztő  Zrt. lebonyolításában</t>
  </si>
  <si>
    <t>10./4./2.</t>
  </si>
  <si>
    <t>Versenyképes Járások Program előkészítéséhez és megvalósításához kapcsolódó feladatok</t>
  </si>
  <si>
    <t xml:space="preserve"> - Buslakpuszta,Harasztifalu hulladéklerakó területkivonás költségei</t>
  </si>
  <si>
    <t xml:space="preserve"> - ASP bevezetésének előkészítése</t>
  </si>
  <si>
    <t xml:space="preserve"> - városi kamerarendszer működtetése, karbantartása</t>
  </si>
  <si>
    <t xml:space="preserve"> - Zala Vármegyei Rendőr-főkapitányság támogatása</t>
  </si>
  <si>
    <t>Kossuth u. 45-49. sz. épület főbejárati ajtajának cseréje, homlokzatfelújítás</t>
  </si>
  <si>
    <t xml:space="preserve"> - 2024. évi állami hozzájárulás elszámolása </t>
  </si>
  <si>
    <t xml:space="preserve"> - 2025. évi állami hozzájárulás 0. havi előleg visszafizetése </t>
  </si>
  <si>
    <t xml:space="preserve"> - államháztartáson belüli megelőlegezések visszafizetése</t>
  </si>
  <si>
    <t xml:space="preserve"> - Horvát Nemzetiségi Önkormányzat támogatása</t>
  </si>
  <si>
    <t xml:space="preserve"> - 2024. évi mutatószámok elszámolásából eredő  intézményi póttámogatás</t>
  </si>
  <si>
    <t xml:space="preserve">Deák F. Megyei és Városi Könyvtár részére ált.forgalmi adó megelőlegezés </t>
  </si>
  <si>
    <t xml:space="preserve">Zalaegerszegi Múzeumok Igazgatósága részére ált.forgalmi adó megelőlegezés </t>
  </si>
  <si>
    <t>Felhalmozási célú pénzeszköz átadás a Z.M. Katasztrófavéd. Igazgatóság részére</t>
  </si>
  <si>
    <t xml:space="preserve"> - médiával kapcsolatos szerződések, támogatások</t>
  </si>
  <si>
    <t xml:space="preserve"> - Zalaegerszegi Médiacentrum Kft. működési támogatása</t>
  </si>
  <si>
    <t>Héviz Balaton Airport Kft.  üzletrész vásárlás</t>
  </si>
  <si>
    <t>Zalaegerszegi Médiacentrum Kft. részére eszközbeszerzés támogatása</t>
  </si>
  <si>
    <t>Zala-Lap Kiadói Kft. üzletrész vásárlás</t>
  </si>
  <si>
    <t>Andráshidai templom hangosítására pénzeszköz átadás</t>
  </si>
  <si>
    <t xml:space="preserve">Kjt 77. § (1) bekezdése  szerinti keresetkiegészítés </t>
  </si>
  <si>
    <t>Zalai Közszolgáltató Nonprofit Zrt. értékesítése bevétel elkülönítése</t>
  </si>
  <si>
    <t xml:space="preserve"> - igazgatási bírság</t>
  </si>
  <si>
    <t>151209</t>
  </si>
  <si>
    <t xml:space="preserve"> - kéményseprési díj</t>
  </si>
  <si>
    <t xml:space="preserve"> - közműnyilvántartásból származó bevétel</t>
  </si>
  <si>
    <t>152908</t>
  </si>
  <si>
    <t xml:space="preserve"> - ingatlanvásárlások</t>
  </si>
  <si>
    <t xml:space="preserve"> - földhasználati és vezetékjog</t>
  </si>
  <si>
    <t xml:space="preserve"> - bérlakás értékesítés</t>
  </si>
  <si>
    <t xml:space="preserve"> -önkormányzati ingatlanok állagmegóvása</t>
  </si>
  <si>
    <t xml:space="preserve"> - önkormányzati lakóépület felújítása</t>
  </si>
  <si>
    <t xml:space="preserve"> - ágazati feladatok, postai szolgáltatás</t>
  </si>
  <si>
    <t xml:space="preserve"> - közoktatási megállapodás alapján községek befizetései</t>
  </si>
  <si>
    <t xml:space="preserve"> - magánszemélyek jövedelemadója</t>
  </si>
  <si>
    <t xml:space="preserve">  - adókhoz kapcsolódó bírság, pótlék</t>
  </si>
  <si>
    <t xml:space="preserve"> - képviselők, bizottsági tagok tiszteletdíja</t>
  </si>
  <si>
    <t xml:space="preserve"> - polgármesteri keret</t>
  </si>
  <si>
    <t xml:space="preserve"> - településrészi önkormányzatok rezsiköltsége visszatérülés</t>
  </si>
  <si>
    <t xml:space="preserve"> - duális képzőközpont</t>
  </si>
  <si>
    <t>2025. évi kiadások</t>
  </si>
  <si>
    <t>2025. évi eredeti előirányzat</t>
  </si>
  <si>
    <t>2025. évi módosított előirányzat</t>
  </si>
  <si>
    <t>2025. évi  teljesítés</t>
  </si>
  <si>
    <t xml:space="preserve"> - Településrészi Önkormányzatok - Páterdombi TRÖ-nek viszafizetés</t>
  </si>
  <si>
    <t xml:space="preserve"> - Aquacity és egyéb gébárti létesítmények felújítása</t>
  </si>
  <si>
    <t>151907</t>
  </si>
  <si>
    <t>EREDETI EI.</t>
  </si>
  <si>
    <t>2025. végleges forintban</t>
  </si>
  <si>
    <t>Forintban</t>
  </si>
  <si>
    <t>1.1.2. Nem közművel összegyűjtött háztartási szennyvíz ártalmatlanítása</t>
  </si>
  <si>
    <t xml:space="preserve">   -pedagógusok 2025. január 1-jei béremeléséhez</t>
  </si>
  <si>
    <t xml:space="preserve"> - óvodapedagógusok béremelése az 1231/2025. (VI.30.)Korm. határozat és a 182/2025. (VI.30.) Korm. rendelet alapján</t>
  </si>
  <si>
    <t>1.3.4. A települési önk. által biztosított egyes szociális szakosított ellátások, valamint a gyermekek átmeneti gondozásával kapcsolatos feladataok támogatása</t>
  </si>
  <si>
    <t>2.1.5. Önkormányzatok rendkívüli támogatása</t>
  </si>
  <si>
    <t>2.3.2. Szociális ágazati összevont pótlék és egészségügyi kiegészítő pótlék</t>
  </si>
  <si>
    <t>2.4.2. Vármegyei hatókörű városi múzeumok feladatainak támogatása (Zalaegerszegi Múzeumok Igazgatósága)</t>
  </si>
  <si>
    <t xml:space="preserve">2.4.3. Vármegyei hatáskörű városi könyvtárak feladatainak támogatása  (Deák Ferenc Megyei és Városi  Könyvtár) </t>
  </si>
  <si>
    <t xml:space="preserve">2.4.7. Települési önkormányzatok kulturális feladatainak bérjellegű támogatása </t>
  </si>
  <si>
    <t>2.4.8.  A települési önkormányzatok könyvtári célú érdekeltségnövelő támogatása</t>
  </si>
  <si>
    <t>2.4.9. Zalaegerszegi Mindszentyneum működtetési támogatása</t>
  </si>
  <si>
    <t>3.1 Vis maior támogatás</t>
  </si>
  <si>
    <t>Állami hozzájárulás összesen:</t>
  </si>
  <si>
    <t>2025. bevétel eredeti előirányzata</t>
  </si>
  <si>
    <t xml:space="preserve">2025. bevétel módosított előirányzata </t>
  </si>
  <si>
    <t>2025. bevétel összege</t>
  </si>
  <si>
    <t>191111</t>
  </si>
  <si>
    <t xml:space="preserve"> - közbeszerzési eljárás és jogi feladatok</t>
  </si>
  <si>
    <t xml:space="preserve">                 pénztárak 2025. január 1-én</t>
  </si>
  <si>
    <t xml:space="preserve">                  forintszámlák 2025. január 1-én</t>
  </si>
  <si>
    <t xml:space="preserve">                  devizaszámlák 2025. január 1-én</t>
  </si>
  <si>
    <t>Önkormányzat 2025. évi bevételei összesen:</t>
  </si>
  <si>
    <t>Önkormányzat 2025. évi kiadások összesen:</t>
  </si>
  <si>
    <t xml:space="preserve">                    pénztárak 2025. december 31-én</t>
  </si>
  <si>
    <t xml:space="preserve">                    forintszámlák 2025. december 31-én</t>
  </si>
  <si>
    <t xml:space="preserve">                    devizaszámlák 2025. december 31-én</t>
  </si>
  <si>
    <t xml:space="preserve">Előző év költségvetési maradványának igénybevétele </t>
  </si>
  <si>
    <t xml:space="preserve">Adott előleghez kapcsolódó előzetesen felszámított levonható általános forgalmi adó tárgyidőszaki forgalma </t>
  </si>
  <si>
    <t xml:space="preserve">Adott előleghez kapcsolódó előzetesen felszámított nem levonható általános forgalmi adó tárgyidőszaki forgalma  </t>
  </si>
  <si>
    <t xml:space="preserve">  Kapott előleghez kapcsolódó fizetendő általános forgalmi adó tárgyidőszaki forgalma  </t>
  </si>
  <si>
    <t xml:space="preserve">Forgótőke elszámolása számla tárgyidőszaki forgalma  </t>
  </si>
  <si>
    <t xml:space="preserve">Egyéb pénzeszközök és sajátos elszámolások mérlegfordulónapi értékelése során megállapított (nem realizált) árfolyamvesztesége tárgyidőszaki egyenlege </t>
  </si>
  <si>
    <t>Egyéb pénzeszközök és sajátos elszámolások mérlegfordulónapi értékelése során megállapított (nem realizált) árfolyamnyeresége tárgyidőszaki egyenlege</t>
  </si>
  <si>
    <t xml:space="preserve">Letétre, megőrzésre, fedezetkezelésre átvett pénzeszközök, biztosítékok tárgyidőszaki forgalma </t>
  </si>
  <si>
    <t xml:space="preserve">Más szervezetet megillető bevételek elszámolása számla tárgyidőszaki forgalma </t>
  </si>
  <si>
    <t xml:space="preserve">Adott előlegek számla  tárgyidőszaki forgalma </t>
  </si>
  <si>
    <t>Folyósított, megelőlegezett társadalombiztosítási és családtámogatási ellátások elszámolása számla tárgyidőszaki forgalma</t>
  </si>
  <si>
    <t xml:space="preserve">Letétre, megőrzésre, fedezetkezelésre átadott pénzeszközök, biztosítékok számla tárgyidőszaki forgalma  </t>
  </si>
  <si>
    <t xml:space="preserve">Egyéb sajátos eszközoldali elszámolások tárgyidőszaki forgalma </t>
  </si>
  <si>
    <t>Kapott előlegek tárgyidőszaki forgalma</t>
  </si>
  <si>
    <t>2. Önkormányzat 2025. évi pénzforgalmi bevételei a sajátos eszközoldali elszámolásokkal  együtt:</t>
  </si>
  <si>
    <t>3. Önkormányzat 2025. évi kiadásai  a sajátos forrásoldali elszámolásokkal együtt:</t>
  </si>
  <si>
    <t xml:space="preserve">Egyéb korrekciós tételek:  </t>
  </si>
  <si>
    <t>4. Egyéb korrekciós tételek összesen:</t>
  </si>
  <si>
    <t xml:space="preserve">1.  Nyitó pénzkészlet 2025. január 1-én                        </t>
  </si>
  <si>
    <t>5. Pénzeszközök összesen 2025. december 31-én (1+2-3-4)</t>
  </si>
  <si>
    <t xml:space="preserve">6. Záró pénzkészlet 2025. december 31-én </t>
  </si>
  <si>
    <t>Záró pénzkészlet mérleg szerint:</t>
  </si>
  <si>
    <t xml:space="preserve">2025. évi teljesítés </t>
  </si>
  <si>
    <t>Helyi önkormányzatok általános működésének és ágazati feladatainak állami támogatása</t>
  </si>
  <si>
    <t>B54</t>
  </si>
  <si>
    <t>Részesedések értékesítése</t>
  </si>
  <si>
    <t>B15</t>
  </si>
  <si>
    <t>Működési célú visszatérítendő támogatások, kölcsönök igénybevétele államháztartáson belülről</t>
  </si>
  <si>
    <t>B24</t>
  </si>
  <si>
    <t>Felhalmozási célú önkormányzati támogatások</t>
  </si>
  <si>
    <t>Felhalmozási célú visszatérítendő támogatások, kölcsönök igénybevétele államháztartáson belülről</t>
  </si>
  <si>
    <t>2025. évi  eredeti előirányzat</t>
  </si>
  <si>
    <t>8.) Forgatási célú értékpapír beváltás projektekhez kapcsolódóan</t>
  </si>
  <si>
    <t>7.) Forgatási célú értékpapír beváltás</t>
  </si>
  <si>
    <t>2025. évi  módosított előirányzat</t>
  </si>
  <si>
    <t xml:space="preserve">2025. évben nyújtott támogatás, kedvezmény összege             </t>
  </si>
  <si>
    <t>Költségvetési szervek 2024.XII.31</t>
  </si>
  <si>
    <t xml:space="preserve">                                    2025.XII.31.</t>
  </si>
  <si>
    <t>Önkormányzat            2024.XII.31</t>
  </si>
  <si>
    <t>Együtt                        2024.XII.31</t>
  </si>
  <si>
    <t xml:space="preserve">                                   2025.XII.31.</t>
  </si>
  <si>
    <t xml:space="preserve">                                2025.XII.31.</t>
  </si>
  <si>
    <t>Közgyűjteményi és Közművelődési Gazdasági Ellátó Szervezet - KKGESZ</t>
  </si>
  <si>
    <t>ZMJV Vásárcsarnok</t>
  </si>
  <si>
    <t xml:space="preserve">Zalaegerszegi Szakképzési Centrum </t>
  </si>
  <si>
    <t xml:space="preserve">Zalaegerszegi Turisztikai Hivatal és Információs Iroda </t>
  </si>
  <si>
    <t xml:space="preserve">Zegesz </t>
  </si>
  <si>
    <t>Budapest Főváros VIII. kerület</t>
  </si>
  <si>
    <t>ZMJV Horváth Nemzetiségi Önkormányzata</t>
  </si>
  <si>
    <t xml:space="preserve">ZMJV Horváth Nemzetiségi Önkormányzata </t>
  </si>
  <si>
    <t xml:space="preserve">ZMJV Roma Nemzetiségi Önkormányzata </t>
  </si>
  <si>
    <t>Társulások, egyéb szervek</t>
  </si>
  <si>
    <t xml:space="preserve">Szociális és Gyermekjóléti Társulás </t>
  </si>
  <si>
    <t xml:space="preserve">Megyei Jogú Városok Szövetsége </t>
  </si>
  <si>
    <t>Zala Vármegyei  Rendőr-főkapitányság</t>
  </si>
  <si>
    <t>Zala Vármegyei Katsztrófavédelmi Igazgatóság</t>
  </si>
  <si>
    <t>Zalaegerszegi Egészségügyi Főiskola</t>
  </si>
  <si>
    <t>Magyar Nemzeti Levéltár Zala Vármegyei Levéltára</t>
  </si>
  <si>
    <t>Nemzeti Kulturális Támogatáskezelő (BURSA)</t>
  </si>
  <si>
    <t xml:space="preserve">Nemzeti Kulturális Támogatáskezelő (BURSA) </t>
  </si>
  <si>
    <t>Önkormányzatok, társulások és egyéb szervek összesen:</t>
  </si>
  <si>
    <t>Akarattal és Hittel Alapítvány</t>
  </si>
  <si>
    <t xml:space="preserve">Albatrosz Tánccsoport Egyesület </t>
  </si>
  <si>
    <t xml:space="preserve">Andráshida Torna Egylet </t>
  </si>
  <si>
    <t xml:space="preserve">Andráshidai SC </t>
  </si>
  <si>
    <t>Andráshidai SC</t>
  </si>
  <si>
    <t>Apáti Iskoláért Alapítvány</t>
  </si>
  <si>
    <t xml:space="preserve">Armada Szabadidő Egyesület </t>
  </si>
  <si>
    <t>Artisztika Zeneművészeti és Kulturális Egyesület</t>
  </si>
  <si>
    <t>Bársonytalp a Cicákért  Zala Egyesület</t>
  </si>
  <si>
    <t>Báthory István Alapítvány</t>
  </si>
  <si>
    <t xml:space="preserve">B-Day Alapítvány </t>
  </si>
  <si>
    <t>Becsali-TUNGSRAM Lakóterületi Sportegyesület</t>
  </si>
  <si>
    <t xml:space="preserve">Béke-Shalom Baráti Társaság </t>
  </si>
  <si>
    <t>Belső Utak, Harcművészeti, Sport, Rekreációs és Egészségmegőrző Egyesület</t>
  </si>
  <si>
    <t>Béta Motor Egyesület</t>
  </si>
  <si>
    <t>Besenyő és Öreghegy Polgárőr Egyesület</t>
  </si>
  <si>
    <t xml:space="preserve">Besenyő és Öreghegy Polgárőr Egyesület </t>
  </si>
  <si>
    <t xml:space="preserve">Bogáncs Zalaegerszegi Állatvédő Egyesület </t>
  </si>
  <si>
    <t xml:space="preserve">Botfai  LSC  </t>
  </si>
  <si>
    <t>Botfa Városrészi Polgárőr Egyesület</t>
  </si>
  <si>
    <t xml:space="preserve">Botfa Városrészi Polgárőr Egyesület  </t>
  </si>
  <si>
    <t xml:space="preserve">Canterina Nőikar Egyesület </t>
  </si>
  <si>
    <t>Csács-I-zsák Egyesület</t>
  </si>
  <si>
    <t>Családfesztivál Kulturális Művelődési és Közösségi Alapítvány</t>
  </si>
  <si>
    <t xml:space="preserve">Családfesztivál Alapítvány </t>
  </si>
  <si>
    <t xml:space="preserve">Csuti SK </t>
  </si>
  <si>
    <t>Dáviddal a Jövőbe Alapítvány</t>
  </si>
  <si>
    <t xml:space="preserve">Ebergényért Polgárőr Egyesület </t>
  </si>
  <si>
    <t>Egerszegi Fúvózene Alapítvány</t>
  </si>
  <si>
    <t>Egerszegi Sport- és Mentőkutyás Egyesület</t>
  </si>
  <si>
    <t>Együtt Ádiért Alapítvány</t>
  </si>
  <si>
    <t>Együtt Zalaegerszegért Egyesület</t>
  </si>
  <si>
    <t>Életfa Meseház Egyesület</t>
  </si>
  <si>
    <t>"Fiatalok az Egészséges Jövőért" Alapítvány</t>
  </si>
  <si>
    <t>Fightingsport-Hungary Kick és Thai-Boksz Sportegyesület</t>
  </si>
  <si>
    <t xml:space="preserve">Fightingsport-Hungary Kick és Thai-Boksz Sportegyesület  </t>
  </si>
  <si>
    <t>Gálafej-Vakaroshegy Fejlődéséért Egyesület</t>
  </si>
  <si>
    <t>Ganz Ábrahám Diákalapítvány</t>
  </si>
  <si>
    <t>Gondviselés Háza Idősek Otthona</t>
  </si>
  <si>
    <t>Göcsej Kutya Klub</t>
  </si>
  <si>
    <t xml:space="preserve">Göcsej Kutya Klub </t>
  </si>
  <si>
    <t>Göcsej Repülő Klub</t>
  </si>
  <si>
    <t>HagymaGym Zalaegerszeg Sportegyesület</t>
  </si>
  <si>
    <t xml:space="preserve">Horgászegyesületek Zala Megyei Szövetsége </t>
  </si>
  <si>
    <t>ICE Stars Mű- és Szinkronkorcsolya Utánpótlás Neveléséért, Népszerűsítéséért Egyesület</t>
  </si>
  <si>
    <t xml:space="preserve">"Igazgyöngy" Hagyományőrző Egyesület </t>
  </si>
  <si>
    <t xml:space="preserve">Jánkahegyi Polgárőr Egyesület </t>
  </si>
  <si>
    <t xml:space="preserve">Japán Út Harcművészeti Egyesület </t>
  </si>
  <si>
    <t xml:space="preserve">Játssz Velünk! Társasjáték Egyesület </t>
  </si>
  <si>
    <t xml:space="preserve">Jézus Szíve Ferences Plébánia </t>
  </si>
  <si>
    <t>Kereskedők és Vendéglátók Zala Megyei Érdekképviseleti Egyesülete</t>
  </si>
  <si>
    <t>Kertvárosi Művészeti Egyesület</t>
  </si>
  <si>
    <t xml:space="preserve">Kollégista Tanulókért Egyesület </t>
  </si>
  <si>
    <t>Kustánszegi Sport- és Kulturális Egyesület</t>
  </si>
  <si>
    <t xml:space="preserve">"Lakhatásért" Közalapítvány </t>
  </si>
  <si>
    <t xml:space="preserve">LAUF-B Teke Klub </t>
  </si>
  <si>
    <t>Lions Club Pécs</t>
  </si>
  <si>
    <t>Magyar Ifjúsági Konferencia Egyesület</t>
  </si>
  <si>
    <t>Magyar Kémikusok Egyesülete</t>
  </si>
  <si>
    <t>Mezőgazdasági Szövetkezetek és Termelők Zala Megyei Szövetsége</t>
  </si>
  <si>
    <t>Motion Tánc Sport Egyesület</t>
  </si>
  <si>
    <t>Mozgássérültek és Fogyatékkal Élők Egyesülete</t>
  </si>
  <si>
    <t>Nemzetközi Szent György Lovagrend Egyesület</t>
  </si>
  <si>
    <t>Nemzeti Orvosbiológiai Alapítvány</t>
  </si>
  <si>
    <t>Nyugdíjas Klubok és Idősek "Életet az éveknek" Országos Szövetsége</t>
  </si>
  <si>
    <t>Országos Mentőszolgálat Alapítvány</t>
  </si>
  <si>
    <t>Összefogás Zsuzsiért Alapítvány</t>
  </si>
  <si>
    <t>Páterdomb a Kultúráért Egyesület</t>
  </si>
  <si>
    <t xml:space="preserve">Páterdomb a Kultúráért Egyesület </t>
  </si>
  <si>
    <t>Páterdombi Lakótelepi Sport Club</t>
  </si>
  <si>
    <t xml:space="preserve">Páterdombi LSC </t>
  </si>
  <si>
    <t>Polgári Lövész Egylet</t>
  </si>
  <si>
    <t xml:space="preserve">Polgári Lövész Egylet </t>
  </si>
  <si>
    <t xml:space="preserve">Police - Ola LSK </t>
  </si>
  <si>
    <t>Pózváért Alapítvány</t>
  </si>
  <si>
    <t>Pro Zalaegerszeg Kulturális Egyesület</t>
  </si>
  <si>
    <t xml:space="preserve">Pro Zalaegerszeg Kulturális Egyesület </t>
  </si>
  <si>
    <t>Red Hot Run Group Sportegyesület</t>
  </si>
  <si>
    <t>Református Szeretetszolgálat-Mandulavirág Fogyatékossággal Élők Református Szeretetotthona</t>
  </si>
  <si>
    <t>"Rendért" Zalai Közbiztonsági és Polgárőr Egyesület</t>
  </si>
  <si>
    <t>Ságodi Lakóterületi Sportegyesület</t>
  </si>
  <si>
    <t xml:space="preserve">Ságodi Lakóterületi Sportegyesület </t>
  </si>
  <si>
    <t>Szervátültettek Nyugat-magyarországi Sport, Rehabilitációs, Kulturális és Érdekvédelmi Egyesülete</t>
  </si>
  <si>
    <t>Szombathelyi Egyházmegye</t>
  </si>
  <si>
    <t>Tavaszi Szél Kulturális Egyesület</t>
  </si>
  <si>
    <t xml:space="preserve">Tavaszi Szél Kulturális Egyesület </t>
  </si>
  <si>
    <t>Táncsziget és Rúd Akadémia Sportegyesület</t>
  </si>
  <si>
    <t>Területi Rádióklub Zalaegerszeg</t>
  </si>
  <si>
    <t xml:space="preserve">Területi Rádióklub Zalaegerszeg </t>
  </si>
  <si>
    <t xml:space="preserve">Tiszta lap Kulturális Egyesület </t>
  </si>
  <si>
    <t>TORIKI Közhasznú Harcművészeti és Kulturális Egyesület</t>
  </si>
  <si>
    <t xml:space="preserve">TORIKI Közhasznú Harcművészeti és Kulturális Egyesület  </t>
  </si>
  <si>
    <t xml:space="preserve">Törekvő Vízipókok Egyesület  </t>
  </si>
  <si>
    <t>Úttalan Utakon Sport Sport és Kulturális Egyesület</t>
  </si>
  <si>
    <t>Vállalkozók és Munkáltatók Országos Szövetsége</t>
  </si>
  <si>
    <t xml:space="preserve">VITRIN Kortárs Képző- és Iparművészek Társasága Egyesület </t>
  </si>
  <si>
    <t xml:space="preserve">Vorhota Lakóterületi Sport Klub </t>
  </si>
  <si>
    <t xml:space="preserve">Zalaegerszegi Becsali - Tungsram LSE </t>
  </si>
  <si>
    <t>"Zalaegerszeg-Marosvásárhely Baráti Társaság" Egyesület</t>
  </si>
  <si>
    <t>Zalaegerszegi Teke Klub</t>
  </si>
  <si>
    <t xml:space="preserve">Zalaegerszegi Teke Klub  </t>
  </si>
  <si>
    <t>Zalaegerszeg Városi és Körzeti Tekézők Egyesületeinek Szövetsége</t>
  </si>
  <si>
    <t xml:space="preserve">Zalaegerszeg Városi és Körzeti Tekézők Egyesületeinek Szövetsége </t>
  </si>
  <si>
    <t>Zalaegerszegi Általános és Érsebészeti Alapítvány</t>
  </si>
  <si>
    <t xml:space="preserve">Zalaegerszegi Birkózó Sport Egyesület </t>
  </si>
  <si>
    <t>Zalaegerszegi Boksz Klub Sportegyesület</t>
  </si>
  <si>
    <t xml:space="preserve">Zalaegerszegi Boksz Klub Sportegyesület </t>
  </si>
  <si>
    <t>Zalaegerszegi Crossfun Sportegyesület</t>
  </si>
  <si>
    <t xml:space="preserve">Zalaegerszegi Crossfun Sportegyesület </t>
  </si>
  <si>
    <t xml:space="preserve">Zalaegerszegi Evangélikus Egyházközség </t>
  </si>
  <si>
    <t xml:space="preserve">Zalaegerszegi Futball Utánpótlás Sportklub </t>
  </si>
  <si>
    <t xml:space="preserve">Zalaegerszegi Gasztrokulturális Egyesület </t>
  </si>
  <si>
    <t xml:space="preserve">Zalaegerszegi Hagyományápoló Kertbarát és Kulturális Egyesület </t>
  </si>
  <si>
    <t>Zalaegerszegi Kosárlabda Klub</t>
  </si>
  <si>
    <t>Zalaegerszegi Önkéntes Tűzoltóság</t>
  </si>
  <si>
    <t>Zalaegerszegi Református Egyházközösség</t>
  </si>
  <si>
    <t>Zalaegerszegi Shotokan Karate Egyesület</t>
  </si>
  <si>
    <t xml:space="preserve">Zalaegerszegi Shotokan Karate Egyesület </t>
  </si>
  <si>
    <t>Zalaegerszegi Tollaslabda Egyesület</t>
  </si>
  <si>
    <t xml:space="preserve">Zalaegerszegi Úszó Klub </t>
  </si>
  <si>
    <t>Zalaegerszegi Városi Közbiztonsági Polgárőr Egyesület</t>
  </si>
  <si>
    <t xml:space="preserve">Zalaegerszegi Városi Közbiztonsági Polgárőr Egyesület </t>
  </si>
  <si>
    <t xml:space="preserve">Zalaegerszegi Városi Modellező Klub </t>
  </si>
  <si>
    <t>Zalai 47. Honvédzászlóalj Hagyományőrző Közhasznú Egyesület</t>
  </si>
  <si>
    <t xml:space="preserve">Zalai 47. Honvédzászlóalj Hagyományőrző Közhasznú Egyesület </t>
  </si>
  <si>
    <t>Zalai Egyetemi Sportegyesület</t>
  </si>
  <si>
    <t>Zalai Építők Móricz Zsigmond Műv.Egyesület</t>
  </si>
  <si>
    <t>Zalai Polgári Körök Egyesülete</t>
  </si>
  <si>
    <t xml:space="preserve">Zalai Polgári Körök Egyesülete </t>
  </si>
  <si>
    <t xml:space="preserve">Zalai Táncegyüttes </t>
  </si>
  <si>
    <t>Zala Megyei 56-os Hagyományőrző Egyesület</t>
  </si>
  <si>
    <t xml:space="preserve">Zala Megyei Diáksport Szövetség </t>
  </si>
  <si>
    <t>Zala Megyei Katasztrófavédelmi, Tűzoltó és Polgári Védelmi Nyugdíjasok Egyesülete</t>
  </si>
  <si>
    <t>Zala Megyei Magyar és Kínai Harcművészeti SE.</t>
  </si>
  <si>
    <t>Zala Megyei Sportszövetségek Egyesülése</t>
  </si>
  <si>
    <t xml:space="preserve">Zala Megyei Sportszövetségek Egyesülése </t>
  </si>
  <si>
    <t xml:space="preserve">Zala Múltja Egyesület </t>
  </si>
  <si>
    <t xml:space="preserve">Zöld Irány Egyesület </t>
  </si>
  <si>
    <t>Zrínyi Miklós Gimnáziumért Alapítvány</t>
  </si>
  <si>
    <t xml:space="preserve">ZTE Röplabda Klub </t>
  </si>
  <si>
    <t xml:space="preserve">ZTE Súlyemelő Klub </t>
  </si>
  <si>
    <t xml:space="preserve">ZTE Tenisz Klub </t>
  </si>
  <si>
    <t xml:space="preserve">ZTE Teke Klub </t>
  </si>
  <si>
    <t>Civil szervezetek, egyesületek, alapítványok és egyéb szervezetek összesen:</t>
  </si>
  <si>
    <t>Gazdasági társaságok, vállalkozók:</t>
  </si>
  <si>
    <t>André Kiadói Bt.</t>
  </si>
  <si>
    <t>CAFFE PARCO Kft.</t>
  </si>
  <si>
    <t>IVÁN DENTAL KFT.</t>
  </si>
  <si>
    <t xml:space="preserve">IVÁN DENTAL KFT.   </t>
  </si>
  <si>
    <t xml:space="preserve">Kontakt Humán Szolgáltató Nonprofit Kft.   </t>
  </si>
  <si>
    <t xml:space="preserve">Kvártélyház Kft.  </t>
  </si>
  <si>
    <t>"Pallós-Dentál" Egészségügyi Bt.</t>
  </si>
  <si>
    <t>Parázs Smoke Factory Kft.</t>
  </si>
  <si>
    <t xml:space="preserve">Szuperinfo Magyarország Média Kft.  </t>
  </si>
  <si>
    <t xml:space="preserve">Városgazdálkodási Kft.  </t>
  </si>
  <si>
    <t>Violka Family Kft.</t>
  </si>
  <si>
    <t>MÁV Személyszállítási Zrt.</t>
  </si>
  <si>
    <t xml:space="preserve">MÁV Személyszállítási Zrt.  </t>
  </si>
  <si>
    <t>Zalaegerszegi Duális Ágazati Képzőközpont Nonprofit Kft.</t>
  </si>
  <si>
    <t xml:space="preserve">Zalaegerszegi Duális Ágazati Képzőközpont Nonprofit Kft.  </t>
  </si>
  <si>
    <t xml:space="preserve">Zalaegerszegi Élménypark Kft.  </t>
  </si>
  <si>
    <t xml:space="preserve">Zalaegerszegi Létesítményfenntartó Kft.  </t>
  </si>
  <si>
    <t>Zalaegerszegi Médiacentrum Kft.</t>
  </si>
  <si>
    <t xml:space="preserve">Zalaegerszegi Médiacentrum Kft.  </t>
  </si>
  <si>
    <t xml:space="preserve">Zala-Lap Könyv- és Lapkiadó Kft.  </t>
  </si>
  <si>
    <t>Zala Volán Női Kosárlabda Klub Kft.</t>
  </si>
  <si>
    <t xml:space="preserve">Zala Volán Női Kosárlabda Klub Kft.  </t>
  </si>
  <si>
    <t>ZALAVÍZ ZRT</t>
  </si>
  <si>
    <t xml:space="preserve">ZALAVÍZ ZRT.  </t>
  </si>
  <si>
    <t xml:space="preserve">ZTE Football Club Zrt.  </t>
  </si>
  <si>
    <t>ZTE Kosárlabda Klub Sportszolgáltató Kft.</t>
  </si>
  <si>
    <t xml:space="preserve">ZTE Kosárlabda Klub Sportszolgáltató Kft.  </t>
  </si>
  <si>
    <t xml:space="preserve">KGR-K11 01. űrlap 194. sor teljesítés </t>
  </si>
  <si>
    <t>Egyéb működési célú kiadások (K5)</t>
  </si>
  <si>
    <t xml:space="preserve">KGR-K11 01. űrlap 127. sor teljesítés </t>
  </si>
  <si>
    <t xml:space="preserve">A helyi önkormányzatok előző évi elszámolásából származó kiadások (K5021) (191101)              </t>
  </si>
  <si>
    <t>Ügyleti kamat (visszafizetés fel nem használt támogatáshoz kapcsolódó)  (K0550211) (162622)</t>
  </si>
  <si>
    <t xml:space="preserve">KGR-K11 01. űrlap 128. sor teljesítés </t>
  </si>
  <si>
    <t>A helyi önkormányzatok törvényi előíráson alapuló befizetései (K5022)        (191901)      (szolidaritási hoz.járulás)</t>
  </si>
  <si>
    <t xml:space="preserve">KGR-K11 01. űrlap 154. sorból teljesítés </t>
  </si>
  <si>
    <t xml:space="preserve">2024. évi mutatószám elszámolásból eredő intézményi póttámogatás (gyermekétkeztetés) (K5506) (191909)              </t>
  </si>
  <si>
    <t xml:space="preserve">KGR-K11 01. űrlap 157. sor teljesítés </t>
  </si>
  <si>
    <t xml:space="preserve">KEHOP projekt előleg visszautalás( fel nem használt támogatás) </t>
  </si>
  <si>
    <t xml:space="preserve">KGR-K11 01. űrlap 161. sor teljesítés </t>
  </si>
  <si>
    <t>Deák F. Könyvtár részére ÁFA megelőlegezés</t>
  </si>
  <si>
    <t>Zalaegerszegi Múzuemok Igazgatósága részére ÁFA megelőlegezés</t>
  </si>
  <si>
    <t xml:space="preserve">KGR-K11 01. űrlap 182. sorból teljesítés </t>
  </si>
  <si>
    <t>Folyékony hulladék szállítás, normatív támogatás része I. n. év (151704) (K5123)</t>
  </si>
  <si>
    <t>(6996527356/12. havi 194. sor-6360936148/11.havi 194 sor=)</t>
  </si>
  <si>
    <t>Folyékony hulladék szállítás, normatív támogatás része II. n.év (151704) (K5123)</t>
  </si>
  <si>
    <t>Folyékony hulladék szállítás, normatív támogatás része III. n.év (151704) (K5123)</t>
  </si>
  <si>
    <t xml:space="preserve">KGR-K11 01. űrlap 161. sorból teljesítés </t>
  </si>
  <si>
    <t>Hevesi Sándor Színház 1.n.év (131508) (K5506)</t>
  </si>
  <si>
    <t>Griff Bábszínház 1.n.év (131509) (K5506)</t>
  </si>
  <si>
    <t>Mindszentyneum működési támogatásra (131513) (K5506)</t>
  </si>
  <si>
    <t>(2263242081/12. havi 128. sor-2082182709/11.havi 128 sor=)</t>
  </si>
  <si>
    <t>----</t>
  </si>
  <si>
    <t>Eszközök használhatósági foka (nettó/bruttó) (%)</t>
  </si>
  <si>
    <t>2027. évi tőke      törlesztés</t>
  </si>
  <si>
    <t>2025.                                 XII. 31-én</t>
  </si>
  <si>
    <t>Változás 2025. évben</t>
  </si>
  <si>
    <t>2025. évi tőke   törlesztés</t>
  </si>
  <si>
    <t>2025. évi hitel felvétel</t>
  </si>
  <si>
    <t>Tőke-   tartozás 2025.   XII.31.</t>
  </si>
  <si>
    <t xml:space="preserve"> Adós visszafizetési kötelezettsége</t>
  </si>
  <si>
    <t>2028.</t>
  </si>
  <si>
    <t>77/2025. (IV.17.)</t>
  </si>
  <si>
    <t>2025. évi eredeti létszám</t>
  </si>
  <si>
    <t>2025. évi módosított előírányzat (törvény módosítás miatt)</t>
  </si>
  <si>
    <t>2025. évi módosított előírányzat</t>
  </si>
  <si>
    <t>2025. évi tényleges létszám ( átlagos stat. állományi)</t>
  </si>
  <si>
    <t>Üres álláshelyek száma  2025. december 31-én</t>
  </si>
  <si>
    <t xml:space="preserve">Polgármesteri Hivatal </t>
  </si>
  <si>
    <t>Zalaegerszegi Belvárosi I. sz.Óvoda</t>
  </si>
  <si>
    <t>Zalaegerszegi Belvárosi II. sz.Óvoda</t>
  </si>
  <si>
    <t xml:space="preserve">Keresztury Dezső Városi Művelődési Központ </t>
  </si>
  <si>
    <t xml:space="preserve">Városi Sportlétesítmények Gondnoksága </t>
  </si>
  <si>
    <t>Göcseji Tudásközpont - Zalaegerszegi Helyi Termékpiac</t>
  </si>
  <si>
    <t>önkormányzati tartalékba helyezendő maradvány</t>
  </si>
  <si>
    <t>Adónem/jogcím</t>
  </si>
  <si>
    <t xml:space="preserve">Kedvezmény önkormányzati rendelet alapján </t>
  </si>
  <si>
    <t>Építményadó</t>
  </si>
  <si>
    <t>Méltányosság címén elengedett  tartozás</t>
  </si>
  <si>
    <t xml:space="preserve">Helyi iparűzési adó (2 millió alatti mentesség) </t>
  </si>
  <si>
    <t>Talajterhelési díj</t>
  </si>
  <si>
    <t>Bírság</t>
  </si>
  <si>
    <t>Pótlék</t>
  </si>
  <si>
    <t>Magánszemélyek kommunális adója</t>
  </si>
  <si>
    <t>3. Helyi adónál biztosított kedvezmény, mentesség *</t>
  </si>
  <si>
    <t>*3. Helyi adónál biztosított kedvezmény, mentesség:</t>
  </si>
  <si>
    <t xml:space="preserve"> - Északi Ipari park infrastruktúra fejlesztésével összefüggő közműfejlesztések és közműcsatlakozások - csapadékvíz biztonságos kezelése Nagypáli</t>
  </si>
  <si>
    <t>Tulajdoni részesedés aránya 2025. 12.31-én</t>
  </si>
  <si>
    <t>Állomány 2025. december 31-én</t>
  </si>
  <si>
    <t>Lakáskezelő, Építőipari és Szolgáltató Kft.</t>
  </si>
  <si>
    <t xml:space="preserve">II. Törzsvagyon körébe nem tartozó részesedések  </t>
  </si>
  <si>
    <t>ZALA-Müllex Hulladékgazdálkodási és Környezetvédelmi Kft.</t>
  </si>
  <si>
    <t>Kvártélyház Szabadtéri Színház Kft.</t>
  </si>
  <si>
    <t>ZALA-LAP Könyv- és Lapkiadó Kft.</t>
  </si>
  <si>
    <t>14.</t>
  </si>
  <si>
    <t>15.</t>
  </si>
  <si>
    <t>4,91 %</t>
  </si>
  <si>
    <t xml:space="preserve">Törzsvagyon körébe nem tartozó részesedések  összesen: </t>
  </si>
  <si>
    <t>Észak-zalai Víz- és Csatornamű Zrt. (zártvégű pénzügyi lízing) lízingszerződéshez garanciavállalás</t>
  </si>
  <si>
    <t>Zalai Közszolgáltató Nonprofit Kft.</t>
  </si>
  <si>
    <t>Zeg. belváros közlekedési rendszer komplett átalakítása</t>
  </si>
  <si>
    <t>Vizslaparki u. 48. szám alatti ingatlan pályázati forrásból történő felújítása</t>
  </si>
  <si>
    <t>TOP és egyéb uniós projektek keretében megvalósuló projektek nem támogatott munkarészei, többletfeladatai</t>
  </si>
  <si>
    <t>Állami támogatás       E Ft-ban</t>
  </si>
  <si>
    <t>Kötelezettségvállalással terhelt maradvány</t>
  </si>
  <si>
    <t>Észak-zalai Víz- és Csatornamű Zrt. (bankgarancia) bányászati tevékenységhez (termálvízes kút fúrása) kapcsolódó 300.000 E Ft. bankgaranciához szükséges kezességvállalás</t>
  </si>
  <si>
    <t>Az európai uniós forrásokkal támogatott fejlesztés, program megnevezése</t>
  </si>
  <si>
    <t xml:space="preserve">Tervezett adatok </t>
  </si>
  <si>
    <t xml:space="preserve">Tényadatok </t>
  </si>
  <si>
    <t>Elkülönített számla korrigált egyenlege 2025. dec. 31-én</t>
  </si>
  <si>
    <t>elnyert európai uniós támogatás</t>
  </si>
  <si>
    <t>hazai támogatás</t>
  </si>
  <si>
    <t>saját forrás</t>
  </si>
  <si>
    <t>a projekt uniós támogatással el nem ismert költségei</t>
  </si>
  <si>
    <t>projekt összesen:</t>
  </si>
  <si>
    <t>Bevételek</t>
  </si>
  <si>
    <t>Kiadás összesen</t>
  </si>
  <si>
    <t>európai uniós támogatás</t>
  </si>
  <si>
    <t>ÁFA vissza-  térülés/  támogatás megelőlegezése 2025. évben</t>
  </si>
  <si>
    <t xml:space="preserve">előző évek </t>
  </si>
  <si>
    <t>2025. évben</t>
  </si>
  <si>
    <t>Projekt kiadásai összesen</t>
  </si>
  <si>
    <t>előző évek</t>
  </si>
  <si>
    <t>TOP Plusz --1.3-1-21 FVS TVP projekt  * és Fenntartható városfejlesztési stratégiák támogatása*</t>
  </si>
  <si>
    <t>RRF-1.1.2-21-2022-00019 Andráshidai mini bölcsőde</t>
  </si>
  <si>
    <t>Önkormányzati projektek  összesen:</t>
  </si>
  <si>
    <t>Interreg Ausztria-Magyarország Együttműködési Program InnoGuide4CHT ATHU-0100028</t>
  </si>
  <si>
    <t xml:space="preserve">Költségvetési szervek projektjei összesen: </t>
  </si>
  <si>
    <t>Projektek mindösszesen:</t>
  </si>
  <si>
    <t>ÁFA vissza-  térülés/  támogatás megelőlegezése előző években</t>
  </si>
  <si>
    <t>Költségvetési szervek:</t>
  </si>
  <si>
    <t xml:space="preserve">
Zalaegerszegi Múzeumok Igazgatósága:</t>
  </si>
  <si>
    <t>Működési kiadások összesen:</t>
  </si>
  <si>
    <t>Felhalmozási kiadások összesen: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</si>
</sst>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-* #,##0.00\ _F_t_-;\-* #,##0.00\ _F_t_-;_-* &quot;-&quot;??\ _F_t_-;_-@_-"/>
    <numFmt numFmtId="164" formatCode="_-* #,##0.00_-;\-* #,##0.00_-;_-* &quot;-&quot;??_-;_-@_-"/>
    <numFmt numFmtId="165" formatCode="#,##0.0"/>
    <numFmt numFmtId="166" formatCode="0.0"/>
    <numFmt numFmtId="167" formatCode="_-* #,##0\ _F_t_-;\-* #,##0\ _F_t_-;_-* &quot;-&quot;??\ _F_t_-;_-@_-"/>
    <numFmt numFmtId="168" formatCode="_-* #,##0_-;\-* #,##0_-;_-* &quot;-&quot;??_-;_-@_-"/>
    <numFmt numFmtId="169" formatCode="#,##0_ ;\-#,##0\ "/>
    <numFmt numFmtId="170" formatCode="#,##0.000"/>
    <numFmt numFmtId="171" formatCode="0_ ;\-0\ "/>
    <numFmt numFmtId="172" formatCode="#,##0;[Red]#,##0"/>
  </numFmts>
  <fonts count="104" x14ac:knownFonts="1">
    <font>
      <sz val="10"/>
      <name val="Times New Roman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Times New Roman CE"/>
      <charset val="238"/>
    </font>
    <font>
      <b/>
      <i/>
      <sz val="9"/>
      <name val="Times New Roman"/>
      <family val="1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sz val="9"/>
      <name val="Times New Roman"/>
      <family val="1"/>
      <charset val="238"/>
    </font>
    <font>
      <b/>
      <i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MS Sans Serif"/>
      <family val="2"/>
      <charset val="238"/>
    </font>
    <font>
      <b/>
      <sz val="9"/>
      <name val="Times New Roman"/>
      <family val="1"/>
      <charset val="238"/>
    </font>
    <font>
      <sz val="8"/>
      <name val="Times New Roman"/>
      <family val="1"/>
      <charset val="238"/>
    </font>
    <font>
      <sz val="10"/>
      <name val="Arial CE"/>
      <charset val="238"/>
    </font>
    <font>
      <i/>
      <sz val="9"/>
      <name val="Arial CE"/>
      <family val="2"/>
      <charset val="238"/>
    </font>
    <font>
      <i/>
      <sz val="9"/>
      <name val="Times New Roman"/>
      <family val="1"/>
      <charset val="238"/>
    </font>
    <font>
      <b/>
      <i/>
      <sz val="9"/>
      <name val="Times New Roman CE"/>
      <charset val="238"/>
    </font>
    <font>
      <sz val="9"/>
      <name val="MS Sans Serif"/>
      <family val="2"/>
      <charset val="238"/>
    </font>
    <font>
      <b/>
      <i/>
      <sz val="10"/>
      <name val="Times New Roman CE"/>
      <charset val="238"/>
    </font>
    <font>
      <i/>
      <sz val="10"/>
      <name val="MS Sans Serif"/>
      <family val="2"/>
      <charset val="238"/>
    </font>
    <font>
      <sz val="10"/>
      <name val="Times New Roman CE"/>
      <family val="1"/>
      <charset val="238"/>
    </font>
    <font>
      <i/>
      <sz val="10"/>
      <name val="Times New Roman"/>
      <family val="1"/>
      <charset val="238"/>
    </font>
    <font>
      <sz val="10"/>
      <name val="MS Sans Serif"/>
      <charset val="238"/>
    </font>
    <font>
      <b/>
      <sz val="10"/>
      <name val="Times New Roman"/>
      <family val="1"/>
      <charset val="238"/>
    </font>
    <font>
      <b/>
      <i/>
      <sz val="8"/>
      <name val="Times New Roman"/>
      <family val="1"/>
      <charset val="238"/>
    </font>
    <font>
      <sz val="9"/>
      <name val="Times New Roman CE"/>
      <charset val="238"/>
    </font>
    <font>
      <i/>
      <sz val="9"/>
      <name val="Times New Roman CE"/>
      <charset val="238"/>
    </font>
    <font>
      <sz val="10"/>
      <name val="Arial"/>
      <family val="2"/>
    </font>
    <font>
      <sz val="10"/>
      <name val="Arial"/>
      <family val="2"/>
      <charset val="238"/>
    </font>
    <font>
      <sz val="10"/>
      <name val="Arial CE"/>
      <family val="2"/>
      <charset val="238"/>
    </font>
    <font>
      <i/>
      <sz val="10"/>
      <name val="Times New Roman CE"/>
      <charset val="238"/>
    </font>
    <font>
      <sz val="8"/>
      <name val="Times New Roman CE"/>
      <charset val="238"/>
    </font>
    <font>
      <sz val="9"/>
      <name val="Times New Roman CE"/>
      <family val="1"/>
      <charset val="238"/>
    </font>
    <font>
      <sz val="1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b/>
      <i/>
      <sz val="10"/>
      <name val="Times New Roman CE"/>
      <family val="1"/>
      <charset val="238"/>
    </font>
    <font>
      <b/>
      <sz val="10"/>
      <name val="Times New Roman CE"/>
      <charset val="238"/>
    </font>
    <font>
      <sz val="8"/>
      <color indexed="10"/>
      <name val="Times New Roman"/>
      <family val="1"/>
      <charset val="238"/>
    </font>
    <font>
      <b/>
      <sz val="10"/>
      <name val="Arial"/>
      <family val="2"/>
      <charset val="238"/>
    </font>
    <font>
      <b/>
      <i/>
      <sz val="8"/>
      <name val="Times New Roman CE"/>
      <family val="1"/>
      <charset val="238"/>
    </font>
    <font>
      <i/>
      <sz val="8"/>
      <name val="Times New Roman CE"/>
      <charset val="238"/>
    </font>
    <font>
      <b/>
      <sz val="9"/>
      <name val="Times New Roman CE"/>
      <family val="1"/>
      <charset val="238"/>
    </font>
    <font>
      <b/>
      <sz val="9"/>
      <name val="Arial"/>
      <family val="2"/>
      <charset val="238"/>
    </font>
    <font>
      <b/>
      <i/>
      <sz val="9"/>
      <name val="Times New Roman CE"/>
      <family val="1"/>
      <charset val="238"/>
    </font>
    <font>
      <sz val="8"/>
      <name val="Times New Roman CE"/>
      <family val="1"/>
      <charset val="238"/>
    </font>
    <font>
      <b/>
      <i/>
      <sz val="11"/>
      <name val="Times New Roman CE"/>
      <charset val="238"/>
    </font>
    <font>
      <sz val="8"/>
      <name val="MS Sans Serif"/>
      <charset val="238"/>
    </font>
    <font>
      <sz val="10"/>
      <color indexed="17"/>
      <name val="Arial"/>
      <family val="2"/>
      <charset val="238"/>
    </font>
    <font>
      <i/>
      <sz val="8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name val="Times New Roman CE"/>
      <charset val="238"/>
    </font>
    <font>
      <b/>
      <sz val="10"/>
      <name val="Arial CE"/>
      <charset val="238"/>
    </font>
    <font>
      <b/>
      <i/>
      <u/>
      <sz val="10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b/>
      <sz val="9"/>
      <name val="Times New Roman CE"/>
      <charset val="238"/>
    </font>
    <font>
      <sz val="11"/>
      <name val="Arial"/>
      <family val="2"/>
      <charset val="238"/>
    </font>
    <font>
      <sz val="9"/>
      <color rgb="FFFF0000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sz val="8.1"/>
      <name val="Times New Roman"/>
      <family val="1"/>
      <charset val="238"/>
    </font>
    <font>
      <sz val="9"/>
      <color indexed="8"/>
      <name val="Times New Roman"/>
      <family val="1"/>
      <charset val="238"/>
    </font>
    <font>
      <strike/>
      <sz val="9"/>
      <name val="Times New Roman"/>
      <family val="1"/>
      <charset val="238"/>
    </font>
    <font>
      <b/>
      <i/>
      <sz val="9"/>
      <color rgb="FFFF0000"/>
      <name val="Times New Roman"/>
      <family val="1"/>
      <charset val="238"/>
    </font>
    <font>
      <sz val="10"/>
      <color rgb="FFFF0000"/>
      <name val="Times New Roman CE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scheme val="minor"/>
    </font>
    <font>
      <sz val="9"/>
      <color rgb="FFFF0000"/>
      <name val="Arial CE"/>
      <family val="2"/>
      <charset val="238"/>
    </font>
    <font>
      <sz val="10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10"/>
      <name val="Arial"/>
      <family val="2"/>
      <charset val="238"/>
    </font>
    <font>
      <i/>
      <sz val="11"/>
      <name val="Times New Roman CE"/>
      <charset val="238"/>
    </font>
    <font>
      <b/>
      <sz val="12"/>
      <name val="Times New Roman CE"/>
      <charset val="238"/>
    </font>
    <font>
      <sz val="9"/>
      <name val="Arial"/>
      <family val="2"/>
      <charset val="238"/>
    </font>
    <font>
      <sz val="9"/>
      <color indexed="10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b/>
      <i/>
      <u/>
      <sz val="10"/>
      <name val="Times New Roman CE"/>
      <charset val="238"/>
    </font>
    <font>
      <sz val="12"/>
      <name val="Times New Roman"/>
      <family val="1"/>
      <charset val="238"/>
    </font>
    <font>
      <sz val="12"/>
      <name val="Times New Roman CE"/>
      <charset val="238"/>
    </font>
    <font>
      <sz val="12"/>
      <name val="Arial"/>
      <family val="2"/>
      <charset val="238"/>
    </font>
    <font>
      <b/>
      <sz val="12"/>
      <name val="Times New Roman"/>
      <family val="1"/>
      <charset val="238"/>
    </font>
    <font>
      <b/>
      <sz val="11"/>
      <name val="Arial"/>
      <family val="2"/>
      <charset val="238"/>
    </font>
    <font>
      <sz val="10"/>
      <color indexed="10"/>
      <name val="Times New Roman"/>
      <family val="1"/>
      <charset val="238"/>
    </font>
    <font>
      <sz val="9"/>
      <color indexed="10"/>
      <name val="Arial CE"/>
      <family val="2"/>
      <charset val="238"/>
    </font>
    <font>
      <sz val="10"/>
      <color rgb="FF00B050"/>
      <name val="Times New Roman"/>
      <family val="1"/>
      <charset val="238"/>
    </font>
    <font>
      <sz val="9"/>
      <color theme="9" tint="-0.249977111117893"/>
      <name val="Times New Roman"/>
      <family val="1"/>
      <charset val="238"/>
    </font>
    <font>
      <b/>
      <i/>
      <sz val="10"/>
      <color rgb="FFFF0000"/>
      <name val="Times New Roman"/>
      <family val="1"/>
      <charset val="238"/>
    </font>
    <font>
      <sz val="10"/>
      <color indexed="8"/>
      <name val="Calibri"/>
      <family val="2"/>
      <charset val="238"/>
    </font>
    <font>
      <sz val="10"/>
      <color indexed="17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 CE"/>
      <charset val="238"/>
    </font>
    <font>
      <sz val="10"/>
      <color theme="1"/>
      <name val="Arial"/>
      <family val="2"/>
      <charset val="238"/>
    </font>
    <font>
      <b/>
      <i/>
      <sz val="12"/>
      <name val="Times New Roman"/>
      <family val="1"/>
      <charset val="238"/>
    </font>
    <font>
      <sz val="14"/>
      <name val="Times New Roman"/>
      <family val="1"/>
      <charset val="238"/>
    </font>
    <font>
      <b/>
      <u val="singleAccounting"/>
      <sz val="12"/>
      <name val="Times New Roman"/>
      <family val="1"/>
      <charset val="238"/>
    </font>
    <font>
      <b/>
      <u/>
      <sz val="12"/>
      <name val="Times New Roman CE"/>
      <charset val="238"/>
    </font>
    <font>
      <u/>
      <sz val="11"/>
      <name val="Times New Roman"/>
      <family val="1"/>
      <charset val="238"/>
    </font>
    <font>
      <b/>
      <sz val="10"/>
      <color rgb="FFFF0000"/>
      <name val="Arial CE"/>
      <charset val="238"/>
    </font>
    <font>
      <u val="singleAccounting"/>
      <sz val="10"/>
      <name val="Arial CE"/>
      <charset val="238"/>
    </font>
    <font>
      <b/>
      <sz val="9"/>
      <name val="Arial CE"/>
      <charset val="238"/>
    </font>
  </fonts>
  <fills count="2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indexed="42"/>
        <bgColor indexed="8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CCFFCC"/>
        <bgColor indexed="64"/>
      </patternFill>
    </fill>
    <fill>
      <patternFill patternType="solid">
        <fgColor indexed="42"/>
        <bgColor indexed="9"/>
      </patternFill>
    </fill>
    <fill>
      <patternFill patternType="solid">
        <fgColor indexed="26"/>
        <bgColor indexed="64"/>
      </patternFill>
    </fill>
    <fill>
      <patternFill patternType="gray125">
        <fgColor indexed="9"/>
        <bgColor indexed="42"/>
      </patternFill>
    </fill>
    <fill>
      <patternFill patternType="solid">
        <fgColor rgb="FFCCFFCC"/>
        <bgColor indexed="27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27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8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9">
    <xf numFmtId="0" fontId="0" fillId="0" borderId="0"/>
    <xf numFmtId="0" fontId="14" fillId="0" borderId="0"/>
    <xf numFmtId="0" fontId="14" fillId="0" borderId="0"/>
    <xf numFmtId="0" fontId="1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43" fontId="7" fillId="0" borderId="0" applyFont="0" applyFill="0" applyBorder="0" applyAlignment="0" applyProtection="0"/>
    <xf numFmtId="0" fontId="24" fillId="0" borderId="0"/>
    <xf numFmtId="0" fontId="14" fillId="0" borderId="0"/>
    <xf numFmtId="0" fontId="14" fillId="0" borderId="0"/>
    <xf numFmtId="0" fontId="26" fillId="0" borderId="0"/>
    <xf numFmtId="0" fontId="14" fillId="0" borderId="0"/>
    <xf numFmtId="0" fontId="31" fillId="0" borderId="0"/>
    <xf numFmtId="0" fontId="32" fillId="0" borderId="0"/>
    <xf numFmtId="0" fontId="14" fillId="0" borderId="0"/>
    <xf numFmtId="0" fontId="14" fillId="0" borderId="0"/>
    <xf numFmtId="0" fontId="33" fillId="0" borderId="0"/>
    <xf numFmtId="0" fontId="24" fillId="0" borderId="0"/>
    <xf numFmtId="0" fontId="14" fillId="0" borderId="0"/>
    <xf numFmtId="0" fontId="14" fillId="0" borderId="0"/>
    <xf numFmtId="0" fontId="14" fillId="0" borderId="0"/>
    <xf numFmtId="0" fontId="17" fillId="0" borderId="0"/>
    <xf numFmtId="0" fontId="7" fillId="0" borderId="0"/>
    <xf numFmtId="0" fontId="26" fillId="0" borderId="0"/>
    <xf numFmtId="164" fontId="7" fillId="0" borderId="0" applyFont="0" applyFill="0" applyBorder="0" applyAlignment="0" applyProtection="0"/>
    <xf numFmtId="0" fontId="14" fillId="0" borderId="0"/>
    <xf numFmtId="0" fontId="13" fillId="0" borderId="0"/>
    <xf numFmtId="0" fontId="13" fillId="0" borderId="0"/>
    <xf numFmtId="0" fontId="32" fillId="0" borderId="0"/>
    <xf numFmtId="0" fontId="13" fillId="0" borderId="0"/>
    <xf numFmtId="0" fontId="17" fillId="0" borderId="0"/>
    <xf numFmtId="0" fontId="32" fillId="0" borderId="0"/>
    <xf numFmtId="0" fontId="7" fillId="0" borderId="0"/>
    <xf numFmtId="0" fontId="32" fillId="0" borderId="0"/>
    <xf numFmtId="43" fontId="32" fillId="0" borderId="0" applyFont="0" applyFill="0" applyBorder="0" applyAlignment="0" applyProtection="0"/>
    <xf numFmtId="0" fontId="7" fillId="0" borderId="0"/>
    <xf numFmtId="0" fontId="32" fillId="0" borderId="0"/>
    <xf numFmtId="0" fontId="32" fillId="0" borderId="0"/>
    <xf numFmtId="43" fontId="32" fillId="0" borderId="0" applyFont="0" applyFill="0" applyBorder="0" applyAlignment="0" applyProtection="0"/>
    <xf numFmtId="0" fontId="17" fillId="0" borderId="0"/>
    <xf numFmtId="0" fontId="6" fillId="0" borderId="0"/>
    <xf numFmtId="164" fontId="6" fillId="0" borderId="0" applyFont="0" applyFill="0" applyBorder="0" applyAlignment="0" applyProtection="0"/>
    <xf numFmtId="43" fontId="69" fillId="0" borderId="0" applyFont="0" applyFill="0" applyBorder="0" applyAlignment="0" applyProtection="0"/>
    <xf numFmtId="0" fontId="69" fillId="0" borderId="0"/>
    <xf numFmtId="0" fontId="70" fillId="0" borderId="0"/>
    <xf numFmtId="0" fontId="32" fillId="0" borderId="0"/>
    <xf numFmtId="0" fontId="32" fillId="0" borderId="0"/>
    <xf numFmtId="0" fontId="24" fillId="0" borderId="0"/>
    <xf numFmtId="0" fontId="5" fillId="0" borderId="0"/>
    <xf numFmtId="164" fontId="5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43" fontId="74" fillId="0" borderId="0" applyFont="0" applyFill="0" applyBorder="0" applyAlignment="0" applyProtection="0"/>
    <xf numFmtId="0" fontId="74" fillId="0" borderId="0"/>
    <xf numFmtId="0" fontId="3" fillId="0" borderId="0"/>
    <xf numFmtId="0" fontId="32" fillId="0" borderId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2" fillId="0" borderId="0"/>
    <xf numFmtId="0" fontId="1" fillId="0" borderId="0"/>
    <xf numFmtId="0" fontId="26" fillId="0" borderId="0"/>
    <xf numFmtId="0" fontId="32" fillId="0" borderId="0"/>
    <xf numFmtId="0" fontId="17" fillId="0" borderId="0"/>
    <xf numFmtId="0" fontId="17" fillId="0" borderId="0"/>
    <xf numFmtId="0" fontId="32" fillId="0" borderId="0"/>
    <xf numFmtId="0" fontId="14" fillId="0" borderId="0"/>
  </cellStyleXfs>
  <cellXfs count="1941">
    <xf numFmtId="0" fontId="0" fillId="0" borderId="0" xfId="0"/>
    <xf numFmtId="3" fontId="8" fillId="2" borderId="1" xfId="0" applyNumberFormat="1" applyFont="1" applyFill="1" applyBorder="1" applyAlignment="1">
      <alignment horizontal="center" vertical="center" wrapText="1"/>
    </xf>
    <xf numFmtId="3" fontId="8" fillId="2" borderId="2" xfId="0" applyNumberFormat="1" applyFont="1" applyFill="1" applyBorder="1" applyAlignment="1">
      <alignment horizontal="center" vertical="center" wrapText="1"/>
    </xf>
    <xf numFmtId="3" fontId="8" fillId="2" borderId="3" xfId="0" applyNumberFormat="1" applyFont="1" applyFill="1" applyBorder="1" applyAlignment="1">
      <alignment horizontal="center" vertical="center" wrapText="1"/>
    </xf>
    <xf numFmtId="3" fontId="8" fillId="0" borderId="0" xfId="0" applyNumberFormat="1" applyFont="1" applyAlignment="1">
      <alignment vertical="center" wrapText="1"/>
    </xf>
    <xf numFmtId="0" fontId="9" fillId="0" borderId="0" xfId="0" applyFont="1"/>
    <xf numFmtId="3" fontId="8" fillId="0" borderId="4" xfId="0" applyNumberFormat="1" applyFont="1" applyBorder="1" applyAlignment="1">
      <alignment vertical="center" wrapText="1"/>
    </xf>
    <xf numFmtId="3" fontId="8" fillId="0" borderId="5" xfId="0" applyNumberFormat="1" applyFont="1" applyBorder="1" applyAlignment="1">
      <alignment vertical="center"/>
    </xf>
    <xf numFmtId="3" fontId="8" fillId="0" borderId="5" xfId="0" applyNumberFormat="1" applyFont="1" applyBorder="1" applyAlignment="1">
      <alignment vertical="center" wrapText="1"/>
    </xf>
    <xf numFmtId="3" fontId="8" fillId="0" borderId="0" xfId="0" applyNumberFormat="1" applyFont="1" applyAlignment="1">
      <alignment vertical="center"/>
    </xf>
    <xf numFmtId="3" fontId="8" fillId="0" borderId="4" xfId="0" applyNumberFormat="1" applyFont="1" applyBorder="1" applyAlignment="1">
      <alignment vertical="center"/>
    </xf>
    <xf numFmtId="0" fontId="10" fillId="0" borderId="0" xfId="0" applyFont="1"/>
    <xf numFmtId="3" fontId="11" fillId="0" borderId="4" xfId="0" applyNumberFormat="1" applyFont="1" applyBorder="1" applyAlignment="1">
      <alignment vertical="center" wrapText="1"/>
    </xf>
    <xf numFmtId="3" fontId="11" fillId="0" borderId="4" xfId="0" applyNumberFormat="1" applyFont="1" applyBorder="1" applyAlignment="1">
      <alignment vertical="center"/>
    </xf>
    <xf numFmtId="3" fontId="11" fillId="0" borderId="0" xfId="0" applyNumberFormat="1" applyFont="1" applyAlignment="1">
      <alignment vertical="center"/>
    </xf>
    <xf numFmtId="3" fontId="11" fillId="0" borderId="4" xfId="0" applyNumberFormat="1" applyFont="1" applyBorder="1" applyAlignment="1">
      <alignment horizontal="right" vertical="center"/>
    </xf>
    <xf numFmtId="3" fontId="11" fillId="0" borderId="6" xfId="0" applyNumberFormat="1" applyFont="1" applyBorder="1" applyAlignment="1">
      <alignment horizontal="right" vertical="center"/>
    </xf>
    <xf numFmtId="3" fontId="11" fillId="0" borderId="6" xfId="0" applyNumberFormat="1" applyFont="1" applyBorder="1" applyAlignment="1">
      <alignment vertical="center" wrapText="1"/>
    </xf>
    <xf numFmtId="3" fontId="8" fillId="2" borderId="7" xfId="0" applyNumberFormat="1" applyFont="1" applyFill="1" applyBorder="1" applyAlignment="1">
      <alignment horizontal="left" vertical="center" wrapText="1"/>
    </xf>
    <xf numFmtId="3" fontId="8" fillId="2" borderId="6" xfId="0" applyNumberFormat="1" applyFont="1" applyFill="1" applyBorder="1" applyAlignment="1">
      <alignment vertical="center"/>
    </xf>
    <xf numFmtId="3" fontId="8" fillId="2" borderId="4" xfId="0" applyNumberFormat="1" applyFont="1" applyFill="1" applyBorder="1" applyAlignment="1">
      <alignment vertical="center" wrapText="1"/>
    </xf>
    <xf numFmtId="3" fontId="11" fillId="0" borderId="8" xfId="0" applyNumberFormat="1" applyFont="1" applyBorder="1" applyAlignment="1">
      <alignment vertical="center" wrapText="1"/>
    </xf>
    <xf numFmtId="3" fontId="9" fillId="0" borderId="0" xfId="0" applyNumberFormat="1" applyFont="1" applyAlignment="1">
      <alignment vertical="center" wrapText="1"/>
    </xf>
    <xf numFmtId="3" fontId="9" fillId="0" borderId="0" xfId="0" applyNumberFormat="1" applyFont="1" applyAlignment="1">
      <alignment vertical="center"/>
    </xf>
    <xf numFmtId="3" fontId="12" fillId="2" borderId="10" xfId="0" applyNumberFormat="1" applyFont="1" applyFill="1" applyBorder="1" applyAlignment="1">
      <alignment horizontal="center" vertical="center" wrapText="1"/>
    </xf>
    <xf numFmtId="3" fontId="12" fillId="2" borderId="4" xfId="0" applyNumberFormat="1" applyFont="1" applyFill="1" applyBorder="1" applyAlignment="1">
      <alignment horizontal="center" vertical="center" wrapText="1"/>
    </xf>
    <xf numFmtId="3" fontId="12" fillId="0" borderId="4" xfId="0" applyNumberFormat="1" applyFont="1" applyBorder="1" applyAlignment="1">
      <alignment vertical="center" wrapText="1"/>
    </xf>
    <xf numFmtId="3" fontId="13" fillId="0" borderId="4" xfId="0" applyNumberFormat="1" applyFont="1" applyBorder="1" applyAlignment="1">
      <alignment vertical="center" wrapText="1"/>
    </xf>
    <xf numFmtId="3" fontId="13" fillId="0" borderId="4" xfId="0" applyNumberFormat="1" applyFont="1" applyBorder="1" applyAlignment="1">
      <alignment horizontal="right" vertical="center" wrapText="1"/>
    </xf>
    <xf numFmtId="3" fontId="12" fillId="2" borderId="4" xfId="0" applyNumberFormat="1" applyFont="1" applyFill="1" applyBorder="1" applyAlignment="1">
      <alignment vertical="center" wrapText="1"/>
    </xf>
    <xf numFmtId="3" fontId="13" fillId="0" borderId="8" xfId="0" applyNumberFormat="1" applyFont="1" applyBorder="1" applyAlignment="1">
      <alignment horizontal="right" vertical="center" wrapText="1"/>
    </xf>
    <xf numFmtId="3" fontId="13" fillId="0" borderId="8" xfId="0" applyNumberFormat="1" applyFont="1" applyBorder="1" applyAlignment="1">
      <alignment vertical="center" wrapText="1"/>
    </xf>
    <xf numFmtId="3" fontId="13" fillId="0" borderId="8" xfId="0" applyNumberFormat="1" applyFont="1" applyBorder="1" applyAlignment="1">
      <alignment horizontal="left" vertical="center" wrapText="1"/>
    </xf>
    <xf numFmtId="3" fontId="9" fillId="0" borderId="0" xfId="0" applyNumberFormat="1" applyFont="1" applyAlignment="1">
      <alignment horizontal="center" vertical="center" wrapText="1"/>
    </xf>
    <xf numFmtId="0" fontId="11" fillId="3" borderId="12" xfId="2" applyFont="1" applyFill="1" applyBorder="1" applyAlignment="1">
      <alignment vertical="center"/>
    </xf>
    <xf numFmtId="0" fontId="9" fillId="0" borderId="0" xfId="2" applyFont="1" applyAlignment="1">
      <alignment vertical="center"/>
    </xf>
    <xf numFmtId="3" fontId="9" fillId="0" borderId="0" xfId="2" applyNumberFormat="1" applyFont="1" applyAlignment="1">
      <alignment vertical="center"/>
    </xf>
    <xf numFmtId="3" fontId="12" fillId="4" borderId="10" xfId="3" applyNumberFormat="1" applyFont="1" applyFill="1" applyBorder="1" applyAlignment="1">
      <alignment horizontal="center" vertical="center" wrapText="1"/>
    </xf>
    <xf numFmtId="3" fontId="12" fillId="4" borderId="13" xfId="3" applyNumberFormat="1" applyFont="1" applyFill="1" applyBorder="1" applyAlignment="1">
      <alignment horizontal="center" vertical="center" wrapText="1"/>
    </xf>
    <xf numFmtId="3" fontId="12" fillId="2" borderId="8" xfId="3" applyNumberFormat="1" applyFont="1" applyFill="1" applyBorder="1" applyAlignment="1">
      <alignment horizontal="center" vertical="center"/>
    </xf>
    <xf numFmtId="3" fontId="18" fillId="0" borderId="0" xfId="3" applyNumberFormat="1" applyFont="1" applyAlignment="1">
      <alignment vertical="center"/>
    </xf>
    <xf numFmtId="3" fontId="12" fillId="0" borderId="7" xfId="3" applyNumberFormat="1" applyFont="1" applyBorder="1" applyAlignment="1">
      <alignment horizontal="center" vertical="center" wrapText="1"/>
    </xf>
    <xf numFmtId="3" fontId="12" fillId="0" borderId="7" xfId="3" applyNumberFormat="1" applyFont="1" applyBorder="1" applyAlignment="1">
      <alignment horizontal="left" vertical="center" wrapText="1"/>
    </xf>
    <xf numFmtId="3" fontId="12" fillId="0" borderId="4" xfId="3" applyNumberFormat="1" applyFont="1" applyBorder="1" applyAlignment="1">
      <alignment horizontal="left" vertical="center" wrapText="1"/>
    </xf>
    <xf numFmtId="3" fontId="12" fillId="0" borderId="4" xfId="3" applyNumberFormat="1" applyFont="1" applyBorder="1" applyAlignment="1">
      <alignment horizontal="center" vertical="center" wrapText="1"/>
    </xf>
    <xf numFmtId="3" fontId="19" fillId="0" borderId="4" xfId="3" applyNumberFormat="1" applyFont="1" applyBorder="1" applyAlignment="1">
      <alignment vertical="center"/>
    </xf>
    <xf numFmtId="3" fontId="13" fillId="0" borderId="4" xfId="3" applyNumberFormat="1" applyFont="1" applyBorder="1" applyAlignment="1">
      <alignment horizontal="center" vertical="center" wrapText="1"/>
    </xf>
    <xf numFmtId="3" fontId="13" fillId="0" borderId="4" xfId="3" applyNumberFormat="1" applyFont="1" applyBorder="1" applyAlignment="1">
      <alignment horizontal="left" vertical="center" wrapText="1"/>
    </xf>
    <xf numFmtId="3" fontId="13" fillId="0" borderId="4" xfId="3" applyNumberFormat="1" applyFont="1" applyBorder="1" applyAlignment="1">
      <alignment vertical="center" wrapText="1"/>
    </xf>
    <xf numFmtId="3" fontId="11" fillId="0" borderId="4" xfId="3" applyNumberFormat="1" applyFont="1" applyBorder="1" applyAlignment="1">
      <alignment vertical="center"/>
    </xf>
    <xf numFmtId="165" fontId="13" fillId="0" borderId="4" xfId="3" applyNumberFormat="1" applyFont="1" applyBorder="1" applyAlignment="1">
      <alignment vertical="center"/>
    </xf>
    <xf numFmtId="3" fontId="9" fillId="0" borderId="0" xfId="3" applyNumberFormat="1" applyFont="1" applyAlignment="1">
      <alignment vertical="center"/>
    </xf>
    <xf numFmtId="3" fontId="13" fillId="0" borderId="4" xfId="3" applyNumberFormat="1" applyFont="1" applyBorder="1" applyAlignment="1">
      <alignment vertical="center"/>
    </xf>
    <xf numFmtId="3" fontId="13" fillId="0" borderId="4" xfId="3" applyNumberFormat="1" applyFont="1" applyBorder="1" applyAlignment="1">
      <alignment horizontal="left" vertical="center"/>
    </xf>
    <xf numFmtId="3" fontId="12" fillId="0" borderId="4" xfId="3" applyNumberFormat="1" applyFont="1" applyBorder="1" applyAlignment="1">
      <alignment vertical="center"/>
    </xf>
    <xf numFmtId="165" fontId="12" fillId="0" borderId="4" xfId="3" applyNumberFormat="1" applyFont="1" applyBorder="1" applyAlignment="1">
      <alignment vertical="center"/>
    </xf>
    <xf numFmtId="3" fontId="13" fillId="0" borderId="4" xfId="3" applyNumberFormat="1" applyFont="1" applyBorder="1" applyAlignment="1">
      <alignment horizontal="center" vertical="center"/>
    </xf>
    <xf numFmtId="3" fontId="13" fillId="2" borderId="4" xfId="3" applyNumberFormat="1" applyFont="1" applyFill="1" applyBorder="1" applyAlignment="1">
      <alignment horizontal="center" vertical="center"/>
    </xf>
    <xf numFmtId="3" fontId="12" fillId="2" borderId="4" xfId="3" applyNumberFormat="1" applyFont="1" applyFill="1" applyBorder="1" applyAlignment="1">
      <alignment horizontal="left" vertical="center" wrapText="1"/>
    </xf>
    <xf numFmtId="3" fontId="12" fillId="2" borderId="4" xfId="3" applyNumberFormat="1" applyFont="1" applyFill="1" applyBorder="1" applyAlignment="1">
      <alignment vertical="center"/>
    </xf>
    <xf numFmtId="165" fontId="12" fillId="2" borderId="4" xfId="3" applyNumberFormat="1" applyFont="1" applyFill="1" applyBorder="1" applyAlignment="1">
      <alignment vertical="center"/>
    </xf>
    <xf numFmtId="3" fontId="13" fillId="0" borderId="0" xfId="0" applyNumberFormat="1" applyFont="1" applyAlignment="1">
      <alignment vertical="center"/>
    </xf>
    <xf numFmtId="0" fontId="13" fillId="0" borderId="0" xfId="0" applyFont="1"/>
    <xf numFmtId="0" fontId="14" fillId="0" borderId="0" xfId="4" applyAlignment="1">
      <alignment vertical="center"/>
    </xf>
    <xf numFmtId="0" fontId="20" fillId="2" borderId="4" xfId="0" applyFont="1" applyFill="1" applyBorder="1" applyAlignment="1">
      <alignment horizontal="center" vertical="center"/>
    </xf>
    <xf numFmtId="0" fontId="8" fillId="2" borderId="4" xfId="4" applyFont="1" applyFill="1" applyBorder="1" applyAlignment="1">
      <alignment horizontal="center" vertical="top" wrapText="1"/>
    </xf>
    <xf numFmtId="0" fontId="20" fillId="2" borderId="4" xfId="0" applyFont="1" applyFill="1" applyBorder="1" applyAlignment="1">
      <alignment horizontal="center" vertical="center" wrapText="1"/>
    </xf>
    <xf numFmtId="0" fontId="8" fillId="2" borderId="4" xfId="4" applyFont="1" applyFill="1" applyBorder="1" applyAlignment="1">
      <alignment horizontal="center" vertical="center" wrapText="1"/>
    </xf>
    <xf numFmtId="0" fontId="14" fillId="0" borderId="0" xfId="4" applyAlignment="1">
      <alignment vertical="top"/>
    </xf>
    <xf numFmtId="0" fontId="11" fillId="0" borderId="4" xfId="4" applyFont="1" applyBorder="1" applyAlignment="1">
      <alignment vertical="center"/>
    </xf>
    <xf numFmtId="0" fontId="11" fillId="0" borderId="4" xfId="4" applyFont="1" applyBorder="1" applyAlignment="1">
      <alignment horizontal="center" vertical="center"/>
    </xf>
    <xf numFmtId="0" fontId="11" fillId="0" borderId="4" xfId="4" applyFont="1" applyBorder="1" applyAlignment="1">
      <alignment vertical="center" wrapText="1"/>
    </xf>
    <xf numFmtId="3" fontId="11" fillId="0" borderId="4" xfId="4" applyNumberFormat="1" applyFont="1" applyBorder="1" applyAlignment="1">
      <alignment vertical="center" wrapText="1"/>
    </xf>
    <xf numFmtId="3" fontId="11" fillId="0" borderId="4" xfId="4" applyNumberFormat="1" applyFont="1" applyBorder="1" applyAlignment="1">
      <alignment vertical="center"/>
    </xf>
    <xf numFmtId="166" fontId="11" fillId="0" borderId="4" xfId="4" applyNumberFormat="1" applyFont="1" applyBorder="1" applyAlignment="1">
      <alignment vertical="center"/>
    </xf>
    <xf numFmtId="3" fontId="13" fillId="0" borderId="4" xfId="5" applyNumberFormat="1" applyFont="1" applyBorder="1" applyAlignment="1">
      <alignment vertical="center"/>
    </xf>
    <xf numFmtId="0" fontId="8" fillId="2" borderId="4" xfId="4" applyFont="1" applyFill="1" applyBorder="1" applyAlignment="1">
      <alignment horizontal="center" vertical="center"/>
    </xf>
    <xf numFmtId="0" fontId="8" fillId="2" borderId="4" xfId="4" applyFont="1" applyFill="1" applyBorder="1" applyAlignment="1">
      <alignment vertical="center" wrapText="1"/>
    </xf>
    <xf numFmtId="3" fontId="8" fillId="2" borderId="4" xfId="4" applyNumberFormat="1" applyFont="1" applyFill="1" applyBorder="1" applyAlignment="1">
      <alignment vertical="center" wrapText="1"/>
    </xf>
    <xf numFmtId="166" fontId="8" fillId="2" borderId="4" xfId="4" applyNumberFormat="1" applyFont="1" applyFill="1" applyBorder="1" applyAlignment="1">
      <alignment vertical="center"/>
    </xf>
    <xf numFmtId="3" fontId="8" fillId="2" borderId="4" xfId="4" applyNumberFormat="1" applyFont="1" applyFill="1" applyBorder="1" applyAlignment="1">
      <alignment vertical="center"/>
    </xf>
    <xf numFmtId="0" fontId="13" fillId="0" borderId="4" xfId="4" applyFont="1" applyBorder="1" applyAlignment="1">
      <alignment horizontal="center" vertical="center"/>
    </xf>
    <xf numFmtId="0" fontId="8" fillId="2" borderId="4" xfId="4" applyFont="1" applyFill="1" applyBorder="1" applyAlignment="1">
      <alignment vertical="center"/>
    </xf>
    <xf numFmtId="0" fontId="21" fillId="0" borderId="0" xfId="4" applyFont="1" applyAlignment="1">
      <alignment vertical="center"/>
    </xf>
    <xf numFmtId="3" fontId="14" fillId="0" borderId="0" xfId="4" applyNumberFormat="1" applyAlignment="1">
      <alignment vertical="center"/>
    </xf>
    <xf numFmtId="0" fontId="23" fillId="0" borderId="0" xfId="7" applyFont="1" applyAlignment="1">
      <alignment vertical="center"/>
    </xf>
    <xf numFmtId="0" fontId="13" fillId="0" borderId="4" xfId="0" applyFont="1" applyBorder="1" applyAlignment="1">
      <alignment horizontal="left" vertical="center" wrapText="1"/>
    </xf>
    <xf numFmtId="0" fontId="13" fillId="0" borderId="4" xfId="13" applyFont="1" applyBorder="1" applyAlignment="1">
      <alignment vertical="center" wrapText="1"/>
    </xf>
    <xf numFmtId="3" fontId="8" fillId="2" borderId="4" xfId="3" applyNumberFormat="1" applyFont="1" applyFill="1" applyBorder="1" applyAlignment="1">
      <alignment horizontal="center" vertical="center" wrapText="1"/>
    </xf>
    <xf numFmtId="3" fontId="11" fillId="0" borderId="4" xfId="3" applyNumberFormat="1" applyFont="1" applyBorder="1" applyAlignment="1">
      <alignment horizontal="center" vertical="center" wrapText="1"/>
    </xf>
    <xf numFmtId="3" fontId="8" fillId="0" borderId="4" xfId="3" applyNumberFormat="1" applyFont="1" applyBorder="1" applyAlignment="1">
      <alignment horizontal="center" vertical="center" wrapText="1"/>
    </xf>
    <xf numFmtId="3" fontId="11" fillId="0" borderId="4" xfId="3" applyNumberFormat="1" applyFont="1" applyBorder="1" applyAlignment="1">
      <alignment horizontal="center" vertical="center"/>
    </xf>
    <xf numFmtId="3" fontId="11" fillId="0" borderId="4" xfId="4" applyNumberFormat="1" applyFont="1" applyBorder="1" applyAlignment="1">
      <alignment horizontal="right" vertical="center" wrapText="1"/>
    </xf>
    <xf numFmtId="3" fontId="11" fillId="0" borderId="4" xfId="3" applyNumberFormat="1" applyFont="1" applyBorder="1" applyAlignment="1">
      <alignment horizontal="right" vertical="center"/>
    </xf>
    <xf numFmtId="166" fontId="11" fillId="0" borderId="4" xfId="4" applyNumberFormat="1" applyFont="1" applyBorder="1" applyAlignment="1">
      <alignment vertical="center" wrapText="1"/>
    </xf>
    <xf numFmtId="3" fontId="11" fillId="0" borderId="4" xfId="4" applyNumberFormat="1" applyFont="1" applyBorder="1" applyAlignment="1">
      <alignment horizontal="right" vertical="center"/>
    </xf>
    <xf numFmtId="3" fontId="11" fillId="0" borderId="4" xfId="3" applyNumberFormat="1" applyFont="1" applyBorder="1" applyAlignment="1">
      <alignment horizontal="left" vertical="center"/>
    </xf>
    <xf numFmtId="3" fontId="11" fillId="0" borderId="4" xfId="3" applyNumberFormat="1" applyFont="1" applyBorder="1" applyAlignment="1">
      <alignment horizontal="left" vertical="center" wrapText="1"/>
    </xf>
    <xf numFmtId="3" fontId="11" fillId="0" borderId="4" xfId="3" applyNumberFormat="1" applyFont="1" applyBorder="1" applyAlignment="1">
      <alignment horizontal="right" vertical="center" wrapText="1"/>
    </xf>
    <xf numFmtId="0" fontId="11" fillId="0" borderId="4" xfId="5" applyFont="1" applyBorder="1" applyAlignment="1">
      <alignment vertical="center" wrapText="1"/>
    </xf>
    <xf numFmtId="3" fontId="11" fillId="0" borderId="4" xfId="5" applyNumberFormat="1" applyFont="1" applyBorder="1" applyAlignment="1">
      <alignment horizontal="right" vertical="center" wrapText="1"/>
    </xf>
    <xf numFmtId="3" fontId="11" fillId="2" borderId="4" xfId="3" applyNumberFormat="1" applyFont="1" applyFill="1" applyBorder="1" applyAlignment="1">
      <alignment horizontal="center" vertical="center"/>
    </xf>
    <xf numFmtId="3" fontId="8" fillId="2" borderId="4" xfId="4" applyNumberFormat="1" applyFont="1" applyFill="1" applyBorder="1" applyAlignment="1">
      <alignment horizontal="right" vertical="center" wrapText="1"/>
    </xf>
    <xf numFmtId="166" fontId="8" fillId="2" borderId="4" xfId="4" applyNumberFormat="1" applyFont="1" applyFill="1" applyBorder="1" applyAlignment="1">
      <alignment vertical="center" wrapText="1"/>
    </xf>
    <xf numFmtId="3" fontId="8" fillId="2" borderId="4" xfId="3" applyNumberFormat="1" applyFont="1" applyFill="1" applyBorder="1" applyAlignment="1">
      <alignment horizontal="right" vertical="center"/>
    </xf>
    <xf numFmtId="3" fontId="8" fillId="0" borderId="4" xfId="3" applyNumberFormat="1" applyFont="1" applyBorder="1" applyAlignment="1">
      <alignment horizontal="center" vertical="center"/>
    </xf>
    <xf numFmtId="3" fontId="8" fillId="2" borderId="4" xfId="3" applyNumberFormat="1" applyFont="1" applyFill="1" applyBorder="1" applyAlignment="1">
      <alignment vertical="center"/>
    </xf>
    <xf numFmtId="0" fontId="30" fillId="2" borderId="17" xfId="0" applyFont="1" applyFill="1" applyBorder="1" applyAlignment="1">
      <alignment horizontal="center" vertical="center" wrapText="1"/>
    </xf>
    <xf numFmtId="0" fontId="30" fillId="2" borderId="18" xfId="0" applyFont="1" applyFill="1" applyBorder="1" applyAlignment="1">
      <alignment horizontal="center" vertical="center" wrapText="1"/>
    </xf>
    <xf numFmtId="3" fontId="11" fillId="0" borderId="19" xfId="3" applyNumberFormat="1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34" fillId="2" borderId="4" xfId="0" applyFont="1" applyFill="1" applyBorder="1" applyAlignment="1">
      <alignment horizontal="center" vertical="center" wrapText="1"/>
    </xf>
    <xf numFmtId="165" fontId="13" fillId="0" borderId="4" xfId="0" applyNumberFormat="1" applyFont="1" applyBorder="1" applyAlignment="1">
      <alignment horizontal="right" vertical="center" wrapText="1"/>
    </xf>
    <xf numFmtId="3" fontId="13" fillId="0" borderId="4" xfId="24" applyNumberFormat="1" applyFont="1" applyBorder="1" applyAlignment="1">
      <alignment horizontal="right" vertical="center" wrapText="1"/>
    </xf>
    <xf numFmtId="3" fontId="13" fillId="0" borderId="4" xfId="24" applyNumberFormat="1" applyFont="1" applyBorder="1" applyAlignment="1">
      <alignment horizontal="right" vertical="center"/>
    </xf>
    <xf numFmtId="0" fontId="13" fillId="0" borderId="4" xfId="24" applyFont="1" applyBorder="1" applyAlignment="1">
      <alignment vertical="center" wrapText="1"/>
    </xf>
    <xf numFmtId="3" fontId="13" fillId="0" borderId="4" xfId="13" applyNumberFormat="1" applyFont="1" applyBorder="1" applyAlignment="1">
      <alignment horizontal="right" vertical="center"/>
    </xf>
    <xf numFmtId="0" fontId="13" fillId="2" borderId="4" xfId="24" applyFont="1" applyFill="1" applyBorder="1" applyAlignment="1">
      <alignment horizontal="center" vertical="center"/>
    </xf>
    <xf numFmtId="0" fontId="12" fillId="2" borderId="4" xfId="24" applyFont="1" applyFill="1" applyBorder="1" applyAlignment="1">
      <alignment vertical="center"/>
    </xf>
    <xf numFmtId="3" fontId="12" fillId="2" borderId="4" xfId="24" applyNumberFormat="1" applyFont="1" applyFill="1" applyBorder="1" applyAlignment="1">
      <alignment horizontal="right" vertical="center"/>
    </xf>
    <xf numFmtId="165" fontId="12" fillId="2" borderId="4" xfId="0" applyNumberFormat="1" applyFont="1" applyFill="1" applyBorder="1" applyAlignment="1">
      <alignment horizontal="right" vertical="center" wrapText="1"/>
    </xf>
    <xf numFmtId="0" fontId="13" fillId="0" borderId="4" xfId="0" applyFont="1" applyBorder="1" applyAlignment="1">
      <alignment horizontal="left" vertical="center"/>
    </xf>
    <xf numFmtId="0" fontId="13" fillId="0" borderId="4" xfId="24" applyFont="1" applyBorder="1" applyAlignment="1">
      <alignment vertical="center"/>
    </xf>
    <xf numFmtId="0" fontId="13" fillId="0" borderId="4" xfId="13" applyFont="1" applyBorder="1" applyAlignment="1">
      <alignment vertical="center"/>
    </xf>
    <xf numFmtId="3" fontId="8" fillId="7" borderId="6" xfId="0" applyNumberFormat="1" applyFont="1" applyFill="1" applyBorder="1" applyAlignment="1">
      <alignment vertical="center"/>
    </xf>
    <xf numFmtId="165" fontId="11" fillId="0" borderId="4" xfId="0" applyNumberFormat="1" applyFont="1" applyBorder="1" applyAlignment="1">
      <alignment vertical="center"/>
    </xf>
    <xf numFmtId="165" fontId="8" fillId="0" borderId="4" xfId="0" applyNumberFormat="1" applyFont="1" applyBorder="1" applyAlignment="1">
      <alignment vertical="center"/>
    </xf>
    <xf numFmtId="165" fontId="8" fillId="7" borderId="4" xfId="0" applyNumberFormat="1" applyFont="1" applyFill="1" applyBorder="1" applyAlignment="1">
      <alignment vertical="center"/>
    </xf>
    <xf numFmtId="165" fontId="13" fillId="0" borderId="4" xfId="0" applyNumberFormat="1" applyFont="1" applyBorder="1" applyAlignment="1">
      <alignment vertical="center" wrapText="1"/>
    </xf>
    <xf numFmtId="165" fontId="12" fillId="7" borderId="4" xfId="0" applyNumberFormat="1" applyFont="1" applyFill="1" applyBorder="1" applyAlignment="1">
      <alignment vertical="center" wrapText="1"/>
    </xf>
    <xf numFmtId="3" fontId="11" fillId="0" borderId="22" xfId="0" applyNumberFormat="1" applyFont="1" applyBorder="1" applyAlignment="1">
      <alignment vertical="center"/>
    </xf>
    <xf numFmtId="3" fontId="0" fillId="0" borderId="4" xfId="0" applyNumberFormat="1" applyBorder="1"/>
    <xf numFmtId="0" fontId="12" fillId="2" borderId="4" xfId="24" applyFont="1" applyFill="1" applyBorder="1" applyAlignment="1">
      <alignment horizontal="center" vertical="center" wrapText="1"/>
    </xf>
    <xf numFmtId="0" fontId="25" fillId="2" borderId="4" xfId="24" applyFont="1" applyFill="1" applyBorder="1" applyAlignment="1">
      <alignment horizontal="center" vertical="center" wrapText="1"/>
    </xf>
    <xf numFmtId="3" fontId="13" fillId="0" borderId="24" xfId="3" applyNumberFormat="1" applyFont="1" applyBorder="1" applyAlignment="1">
      <alignment horizontal="right" vertical="center" wrapText="1"/>
    </xf>
    <xf numFmtId="3" fontId="13" fillId="0" borderId="24" xfId="3" applyNumberFormat="1" applyFont="1" applyBorder="1" applyAlignment="1">
      <alignment horizontal="right" vertical="center"/>
    </xf>
    <xf numFmtId="3" fontId="12" fillId="0" borderId="24" xfId="3" applyNumberFormat="1" applyFont="1" applyBorder="1" applyAlignment="1">
      <alignment horizontal="right" vertical="center" wrapText="1"/>
    </xf>
    <xf numFmtId="3" fontId="8" fillId="0" borderId="25" xfId="0" applyNumberFormat="1" applyFont="1" applyBorder="1" applyAlignment="1">
      <alignment vertical="center"/>
    </xf>
    <xf numFmtId="3" fontId="11" fillId="0" borderId="24" xfId="0" applyNumberFormat="1" applyFont="1" applyBorder="1" applyAlignment="1">
      <alignment vertical="center"/>
    </xf>
    <xf numFmtId="3" fontId="8" fillId="0" borderId="24" xfId="0" applyNumberFormat="1" applyFont="1" applyBorder="1" applyAlignment="1">
      <alignment vertical="center" wrapText="1"/>
    </xf>
    <xf numFmtId="3" fontId="11" fillId="0" borderId="24" xfId="0" applyNumberFormat="1" applyFont="1" applyBorder="1" applyAlignment="1">
      <alignment horizontal="right" vertical="center"/>
    </xf>
    <xf numFmtId="3" fontId="11" fillId="0" borderId="24" xfId="0" applyNumberFormat="1" applyFont="1" applyBorder="1" applyAlignment="1">
      <alignment vertical="center" wrapText="1"/>
    </xf>
    <xf numFmtId="3" fontId="8" fillId="2" borderId="24" xfId="0" applyNumberFormat="1" applyFont="1" applyFill="1" applyBorder="1" applyAlignment="1">
      <alignment vertical="center"/>
    </xf>
    <xf numFmtId="3" fontId="8" fillId="0" borderId="24" xfId="0" applyNumberFormat="1" applyFont="1" applyBorder="1" applyAlignment="1">
      <alignment vertical="center"/>
    </xf>
    <xf numFmtId="3" fontId="8" fillId="2" borderId="24" xfId="0" applyNumberFormat="1" applyFont="1" applyFill="1" applyBorder="1" applyAlignment="1">
      <alignment vertical="center" wrapText="1"/>
    </xf>
    <xf numFmtId="165" fontId="8" fillId="7" borderId="24" xfId="0" applyNumberFormat="1" applyFont="1" applyFill="1" applyBorder="1" applyAlignment="1">
      <alignment vertical="center"/>
    </xf>
    <xf numFmtId="165" fontId="11" fillId="0" borderId="24" xfId="0" applyNumberFormat="1" applyFont="1" applyBorder="1" applyAlignment="1">
      <alignment vertical="center"/>
    </xf>
    <xf numFmtId="3" fontId="13" fillId="0" borderId="24" xfId="0" applyNumberFormat="1" applyFont="1" applyBorder="1" applyAlignment="1">
      <alignment vertical="center" wrapText="1"/>
    </xf>
    <xf numFmtId="165" fontId="13" fillId="0" borderId="24" xfId="0" applyNumberFormat="1" applyFont="1" applyBorder="1" applyAlignment="1">
      <alignment vertical="center" wrapText="1"/>
    </xf>
    <xf numFmtId="0" fontId="14" fillId="0" borderId="0" xfId="7"/>
    <xf numFmtId="0" fontId="14" fillId="0" borderId="0" xfId="7" applyAlignment="1">
      <alignment vertical="center"/>
    </xf>
    <xf numFmtId="0" fontId="14" fillId="0" borderId="0" xfId="7" applyAlignment="1">
      <alignment horizontal="center"/>
    </xf>
    <xf numFmtId="0" fontId="11" fillId="0" borderId="0" xfId="0" applyFont="1" applyAlignment="1">
      <alignment vertical="center" wrapText="1"/>
    </xf>
    <xf numFmtId="3" fontId="12" fillId="0" borderId="24" xfId="0" applyNumberFormat="1" applyFont="1" applyBorder="1" applyAlignment="1">
      <alignment vertical="center" wrapText="1"/>
    </xf>
    <xf numFmtId="0" fontId="11" fillId="0" borderId="24" xfId="0" applyFont="1" applyBorder="1" applyAlignment="1">
      <alignment horizontal="left" vertical="center" wrapText="1"/>
    </xf>
    <xf numFmtId="3" fontId="38" fillId="0" borderId="4" xfId="0" applyNumberFormat="1" applyFont="1" applyBorder="1" applyAlignment="1">
      <alignment vertical="center" wrapText="1"/>
    </xf>
    <xf numFmtId="0" fontId="22" fillId="2" borderId="24" xfId="0" applyFont="1" applyFill="1" applyBorder="1" applyAlignment="1">
      <alignment wrapText="1"/>
    </xf>
    <xf numFmtId="0" fontId="22" fillId="2" borderId="24" xfId="0" applyFont="1" applyFill="1" applyBorder="1"/>
    <xf numFmtId="0" fontId="0" fillId="0" borderId="24" xfId="0" applyBorder="1"/>
    <xf numFmtId="0" fontId="0" fillId="2" borderId="24" xfId="0" applyFill="1" applyBorder="1"/>
    <xf numFmtId="3" fontId="22" fillId="2" borderId="24" xfId="0" applyNumberFormat="1" applyFont="1" applyFill="1" applyBorder="1"/>
    <xf numFmtId="0" fontId="12" fillId="2" borderId="24" xfId="24" applyFont="1" applyFill="1" applyBorder="1" applyAlignment="1">
      <alignment vertical="center" wrapText="1"/>
    </xf>
    <xf numFmtId="0" fontId="0" fillId="2" borderId="24" xfId="0" applyFill="1" applyBorder="1" applyAlignment="1">
      <alignment horizontal="center" vertical="center" textRotation="90" wrapText="1"/>
    </xf>
    <xf numFmtId="0" fontId="13" fillId="2" borderId="24" xfId="0" applyFont="1" applyFill="1" applyBorder="1" applyAlignment="1">
      <alignment horizontal="center" vertical="center" textRotation="90" wrapText="1"/>
    </xf>
    <xf numFmtId="0" fontId="13" fillId="2" borderId="24" xfId="24" applyFont="1" applyFill="1" applyBorder="1" applyAlignment="1">
      <alignment horizontal="center" vertical="center" textRotation="90" wrapText="1"/>
    </xf>
    <xf numFmtId="0" fontId="13" fillId="2" borderId="24" xfId="24" applyFont="1" applyFill="1" applyBorder="1" applyAlignment="1">
      <alignment horizontal="center" vertical="center" textRotation="90"/>
    </xf>
    <xf numFmtId="0" fontId="13" fillId="2" borderId="24" xfId="13" applyFont="1" applyFill="1" applyBorder="1" applyAlignment="1">
      <alignment horizontal="center" vertical="center" textRotation="90" wrapText="1"/>
    </xf>
    <xf numFmtId="0" fontId="12" fillId="2" borderId="24" xfId="24" applyFont="1" applyFill="1" applyBorder="1" applyAlignment="1">
      <alignment horizontal="center" vertical="center" textRotation="90"/>
    </xf>
    <xf numFmtId="3" fontId="11" fillId="2" borderId="24" xfId="29" applyNumberFormat="1" applyFont="1" applyFill="1" applyBorder="1" applyAlignment="1">
      <alignment horizontal="center" vertical="center" textRotation="90" wrapText="1"/>
    </xf>
    <xf numFmtId="3" fontId="12" fillId="8" borderId="24" xfId="29" applyNumberFormat="1" applyFont="1" applyFill="1" applyBorder="1" applyAlignment="1">
      <alignment horizontal="center" vertical="center" textRotation="90" wrapText="1"/>
    </xf>
    <xf numFmtId="0" fontId="13" fillId="0" borderId="0" xfId="29"/>
    <xf numFmtId="49" fontId="13" fillId="0" borderId="24" xfId="29" applyNumberFormat="1" applyBorder="1" applyAlignment="1">
      <alignment horizontal="center"/>
    </xf>
    <xf numFmtId="0" fontId="7" fillId="0" borderId="24" xfId="0" applyFont="1" applyBorder="1" applyAlignment="1">
      <alignment wrapText="1"/>
    </xf>
    <xf numFmtId="3" fontId="35" fillId="0" borderId="24" xfId="0" applyNumberFormat="1" applyFont="1" applyBorder="1" applyAlignment="1">
      <alignment horizontal="right"/>
    </xf>
    <xf numFmtId="3" fontId="35" fillId="0" borderId="24" xfId="0" applyNumberFormat="1" applyFont="1" applyBorder="1" applyAlignment="1">
      <alignment horizontal="right" wrapText="1"/>
    </xf>
    <xf numFmtId="3" fontId="16" fillId="0" borderId="24" xfId="29" applyNumberFormat="1" applyFont="1" applyBorder="1" applyAlignment="1">
      <alignment horizontal="right"/>
    </xf>
    <xf numFmtId="3" fontId="35" fillId="0" borderId="24" xfId="29" applyNumberFormat="1" applyFont="1" applyBorder="1" applyAlignment="1">
      <alignment horizontal="right" wrapText="1"/>
    </xf>
    <xf numFmtId="3" fontId="35" fillId="2" borderId="24" xfId="29" applyNumberFormat="1" applyFont="1" applyFill="1" applyBorder="1" applyAlignment="1">
      <alignment horizontal="right" wrapText="1"/>
    </xf>
    <xf numFmtId="3" fontId="35" fillId="2" borderId="24" xfId="0" applyNumberFormat="1" applyFont="1" applyFill="1" applyBorder="1" applyAlignment="1">
      <alignment horizontal="right" wrapText="1"/>
    </xf>
    <xf numFmtId="49" fontId="12" fillId="0" borderId="24" xfId="29" applyNumberFormat="1" applyFont="1" applyBorder="1" applyAlignment="1">
      <alignment horizontal="center"/>
    </xf>
    <xf numFmtId="0" fontId="40" fillId="0" borderId="24" xfId="0" applyFont="1" applyBorder="1" applyAlignment="1">
      <alignment wrapText="1"/>
    </xf>
    <xf numFmtId="3" fontId="43" fillId="0" borderId="24" xfId="29" applyNumberFormat="1" applyFont="1" applyBorder="1" applyAlignment="1">
      <alignment horizontal="right" wrapText="1"/>
    </xf>
    <xf numFmtId="3" fontId="44" fillId="0" borderId="24" xfId="0" applyNumberFormat="1" applyFont="1" applyBorder="1" applyAlignment="1">
      <alignment horizontal="right" wrapText="1"/>
    </xf>
    <xf numFmtId="3" fontId="45" fillId="0" borderId="24" xfId="29" applyNumberFormat="1" applyFont="1" applyBorder="1" applyAlignment="1">
      <alignment wrapText="1"/>
    </xf>
    <xf numFmtId="3" fontId="36" fillId="0" borderId="24" xfId="29" applyNumberFormat="1" applyFont="1" applyBorder="1" applyAlignment="1">
      <alignment wrapText="1"/>
    </xf>
    <xf numFmtId="49" fontId="12" fillId="2" borderId="24" xfId="29" applyNumberFormat="1" applyFont="1" applyFill="1" applyBorder="1" applyAlignment="1">
      <alignment horizontal="center"/>
    </xf>
    <xf numFmtId="3" fontId="45" fillId="2" borderId="24" xfId="29" applyNumberFormat="1" applyFont="1" applyFill="1" applyBorder="1" applyAlignment="1">
      <alignment wrapText="1"/>
    </xf>
    <xf numFmtId="3" fontId="47" fillId="2" borderId="24" xfId="29" applyNumberFormat="1" applyFont="1" applyFill="1" applyBorder="1" applyAlignment="1">
      <alignment horizontal="right" wrapText="1"/>
    </xf>
    <xf numFmtId="3" fontId="8" fillId="2" borderId="24" xfId="29" applyNumberFormat="1" applyFont="1" applyFill="1" applyBorder="1" applyAlignment="1">
      <alignment horizontal="right"/>
    </xf>
    <xf numFmtId="3" fontId="20" fillId="2" borderId="24" xfId="0" applyNumberFormat="1" applyFont="1" applyFill="1" applyBorder="1" applyAlignment="1">
      <alignment horizontal="right" wrapText="1"/>
    </xf>
    <xf numFmtId="3" fontId="48" fillId="0" borderId="24" xfId="29" applyNumberFormat="1" applyFont="1" applyBorder="1" applyAlignment="1">
      <alignment horizontal="right" wrapText="1"/>
    </xf>
    <xf numFmtId="3" fontId="13" fillId="0" borderId="24" xfId="29" applyNumberFormat="1" applyBorder="1"/>
    <xf numFmtId="3" fontId="13" fillId="0" borderId="0" xfId="29" applyNumberFormat="1"/>
    <xf numFmtId="0" fontId="49" fillId="0" borderId="26" xfId="0" applyFont="1" applyBorder="1" applyAlignment="1">
      <alignment horizontal="left" vertical="center" wrapText="1"/>
    </xf>
    <xf numFmtId="0" fontId="0" fillId="0" borderId="29" xfId="0" applyBorder="1" applyAlignment="1">
      <alignment horizontal="center" vertical="center"/>
    </xf>
    <xf numFmtId="3" fontId="47" fillId="0" borderId="24" xfId="29" applyNumberFormat="1" applyFont="1" applyBorder="1" applyAlignment="1">
      <alignment horizontal="center" vertical="center" wrapText="1"/>
    </xf>
    <xf numFmtId="0" fontId="29" fillId="0" borderId="24" xfId="0" applyFont="1" applyBorder="1" applyAlignment="1">
      <alignment horizontal="left" vertical="center" wrapText="1"/>
    </xf>
    <xf numFmtId="3" fontId="27" fillId="0" borderId="24" xfId="29" applyNumberFormat="1" applyFont="1" applyBorder="1"/>
    <xf numFmtId="3" fontId="29" fillId="0" borderId="16" xfId="29" applyNumberFormat="1" applyFont="1" applyBorder="1" applyAlignment="1">
      <alignment horizontal="right" wrapText="1"/>
    </xf>
    <xf numFmtId="3" fontId="13" fillId="0" borderId="24" xfId="29" applyNumberFormat="1" applyBorder="1" applyAlignment="1">
      <alignment horizontal="right"/>
    </xf>
    <xf numFmtId="0" fontId="11" fillId="0" borderId="24" xfId="24" applyFont="1" applyBorder="1" applyAlignment="1">
      <alignment vertical="center" wrapText="1"/>
    </xf>
    <xf numFmtId="3" fontId="13" fillId="0" borderId="16" xfId="29" applyNumberFormat="1" applyBorder="1" applyAlignment="1">
      <alignment horizontal="right"/>
    </xf>
    <xf numFmtId="0" fontId="11" fillId="0" borderId="24" xfId="13" applyFont="1" applyBorder="1" applyAlignment="1">
      <alignment vertical="center" wrapText="1"/>
    </xf>
    <xf numFmtId="0" fontId="11" fillId="0" borderId="24" xfId="24" applyFont="1" applyBorder="1" applyAlignment="1">
      <alignment vertical="center"/>
    </xf>
    <xf numFmtId="3" fontId="12" fillId="8" borderId="24" xfId="29" applyNumberFormat="1" applyFont="1" applyFill="1" applyBorder="1" applyAlignment="1">
      <alignment horizontal="right"/>
    </xf>
    <xf numFmtId="3" fontId="12" fillId="8" borderId="16" xfId="29" applyNumberFormat="1" applyFont="1" applyFill="1" applyBorder="1" applyAlignment="1">
      <alignment horizontal="right"/>
    </xf>
    <xf numFmtId="3" fontId="11" fillId="0" borderId="24" xfId="29" applyNumberFormat="1" applyFont="1" applyBorder="1" applyAlignment="1">
      <alignment vertical="center" wrapText="1"/>
    </xf>
    <xf numFmtId="3" fontId="27" fillId="0" borderId="24" xfId="29" applyNumberFormat="1" applyFont="1" applyBorder="1" applyAlignment="1">
      <alignment horizontal="right"/>
    </xf>
    <xf numFmtId="3" fontId="13" fillId="0" borderId="24" xfId="29" applyNumberFormat="1" applyBorder="1" applyAlignment="1">
      <alignment horizontal="right" wrapText="1"/>
    </xf>
    <xf numFmtId="3" fontId="12" fillId="8" borderId="24" xfId="29" applyNumberFormat="1" applyFont="1" applyFill="1" applyBorder="1" applyAlignment="1">
      <alignment vertical="top" wrapText="1"/>
    </xf>
    <xf numFmtId="3" fontId="13" fillId="0" borderId="0" xfId="29" applyNumberFormat="1" applyAlignment="1">
      <alignment horizontal="right"/>
    </xf>
    <xf numFmtId="0" fontId="25" fillId="2" borderId="24" xfId="24" applyFont="1" applyFill="1" applyBorder="1" applyAlignment="1">
      <alignment horizontal="center" vertical="center" wrapText="1"/>
    </xf>
    <xf numFmtId="0" fontId="12" fillId="2" borderId="16" xfId="24" applyFont="1" applyFill="1" applyBorder="1" applyAlignment="1">
      <alignment horizontal="center" vertical="center" wrapText="1"/>
    </xf>
    <xf numFmtId="0" fontId="27" fillId="2" borderId="16" xfId="29" applyFont="1" applyFill="1" applyBorder="1" applyAlignment="1">
      <alignment horizontal="center" vertical="center"/>
    </xf>
    <xf numFmtId="0" fontId="49" fillId="0" borderId="24" xfId="0" applyFont="1" applyBorder="1" applyAlignment="1">
      <alignment horizontal="left" vertical="center" wrapText="1"/>
    </xf>
    <xf numFmtId="0" fontId="13" fillId="0" borderId="24" xfId="29" applyBorder="1"/>
    <xf numFmtId="0" fontId="27" fillId="0" borderId="16" xfId="29" applyFont="1" applyBorder="1"/>
    <xf numFmtId="0" fontId="13" fillId="0" borderId="27" xfId="29" applyBorder="1"/>
    <xf numFmtId="0" fontId="29" fillId="0" borderId="26" xfId="0" applyFont="1" applyBorder="1" applyAlignment="1">
      <alignment horizontal="left" vertical="center" wrapText="1"/>
    </xf>
    <xf numFmtId="0" fontId="11" fillId="0" borderId="26" xfId="0" applyFont="1" applyBorder="1" applyAlignment="1">
      <alignment horizontal="left" vertical="center" wrapText="1"/>
    </xf>
    <xf numFmtId="0" fontId="11" fillId="0" borderId="26" xfId="24" applyFont="1" applyBorder="1" applyAlignment="1">
      <alignment vertical="center" wrapText="1"/>
    </xf>
    <xf numFmtId="0" fontId="11" fillId="0" borderId="26" xfId="13" applyFont="1" applyBorder="1" applyAlignment="1">
      <alignment vertical="center" wrapText="1"/>
    </xf>
    <xf numFmtId="0" fontId="11" fillId="0" borderId="26" xfId="24" applyFont="1" applyBorder="1" applyAlignment="1">
      <alignment vertical="center"/>
    </xf>
    <xf numFmtId="0" fontId="12" fillId="2" borderId="26" xfId="24" applyFont="1" applyFill="1" applyBorder="1" applyAlignment="1">
      <alignment vertical="center" wrapText="1"/>
    </xf>
    <xf numFmtId="3" fontId="11" fillId="0" borderId="26" xfId="29" applyNumberFormat="1" applyFont="1" applyBorder="1" applyAlignment="1">
      <alignment vertical="center" wrapText="1"/>
    </xf>
    <xf numFmtId="3" fontId="12" fillId="8" borderId="26" xfId="29" applyNumberFormat="1" applyFont="1" applyFill="1" applyBorder="1" applyAlignment="1">
      <alignment vertical="top" wrapText="1"/>
    </xf>
    <xf numFmtId="0" fontId="12" fillId="2" borderId="24" xfId="29" applyFont="1" applyFill="1" applyBorder="1" applyAlignment="1">
      <alignment horizontal="center" vertical="center"/>
    </xf>
    <xf numFmtId="0" fontId="25" fillId="2" borderId="24" xfId="29" applyFont="1" applyFill="1" applyBorder="1" applyAlignment="1">
      <alignment horizontal="center" vertical="center"/>
    </xf>
    <xf numFmtId="0" fontId="27" fillId="2" borderId="24" xfId="29" applyFont="1" applyFill="1" applyBorder="1" applyAlignment="1">
      <alignment horizontal="center" vertical="center"/>
    </xf>
    <xf numFmtId="0" fontId="8" fillId="2" borderId="24" xfId="13" applyFont="1" applyFill="1" applyBorder="1" applyAlignment="1">
      <alignment horizontal="center" vertical="center" wrapText="1"/>
    </xf>
    <xf numFmtId="0" fontId="28" fillId="2" borderId="24" xfId="13" applyFont="1" applyFill="1" applyBorder="1" applyAlignment="1">
      <alignment horizontal="center" vertical="center" wrapText="1"/>
    </xf>
    <xf numFmtId="0" fontId="8" fillId="2" borderId="24" xfId="13" applyFont="1" applyFill="1" applyBorder="1" applyAlignment="1">
      <alignment horizontal="center" vertical="center"/>
    </xf>
    <xf numFmtId="0" fontId="8" fillId="2" borderId="24" xfId="29" applyFont="1" applyFill="1" applyBorder="1" applyAlignment="1">
      <alignment horizontal="center" vertical="center" wrapText="1"/>
    </xf>
    <xf numFmtId="0" fontId="13" fillId="0" borderId="24" xfId="0" applyFont="1" applyBorder="1" applyAlignment="1">
      <alignment horizontal="left" vertical="center" wrapText="1"/>
    </xf>
    <xf numFmtId="0" fontId="13" fillId="0" borderId="24" xfId="24" applyFont="1" applyBorder="1" applyAlignment="1">
      <alignment vertical="center" wrapText="1"/>
    </xf>
    <xf numFmtId="0" fontId="13" fillId="0" borderId="24" xfId="13" applyFont="1" applyBorder="1" applyAlignment="1">
      <alignment vertical="center" wrapText="1"/>
    </xf>
    <xf numFmtId="0" fontId="8" fillId="2" borderId="24" xfId="13" applyFont="1" applyFill="1" applyBorder="1" applyAlignment="1">
      <alignment vertical="center" wrapText="1"/>
    </xf>
    <xf numFmtId="0" fontId="11" fillId="0" borderId="24" xfId="13" applyFont="1" applyBorder="1"/>
    <xf numFmtId="0" fontId="8" fillId="2" borderId="24" xfId="13" applyFont="1" applyFill="1" applyBorder="1" applyAlignment="1">
      <alignment vertical="center"/>
    </xf>
    <xf numFmtId="0" fontId="50" fillId="0" borderId="0" xfId="13" applyFont="1" applyAlignment="1">
      <alignment vertical="center"/>
    </xf>
    <xf numFmtId="3" fontId="50" fillId="0" borderId="0" xfId="13" applyNumberFormat="1" applyFont="1" applyAlignment="1">
      <alignment vertical="center"/>
    </xf>
    <xf numFmtId="0" fontId="32" fillId="0" borderId="0" xfId="31"/>
    <xf numFmtId="0" fontId="51" fillId="0" borderId="0" xfId="31" applyFont="1"/>
    <xf numFmtId="0" fontId="52" fillId="2" borderId="24" xfId="29" applyFont="1" applyFill="1" applyBorder="1" applyAlignment="1">
      <alignment horizontal="center" vertical="center" wrapText="1"/>
    </xf>
    <xf numFmtId="0" fontId="44" fillId="2" borderId="24" xfId="0" applyFont="1" applyFill="1" applyBorder="1" applyAlignment="1">
      <alignment horizontal="center" vertical="center" wrapText="1"/>
    </xf>
    <xf numFmtId="0" fontId="22" fillId="2" borderId="24" xfId="0" applyFont="1" applyFill="1" applyBorder="1" applyAlignment="1">
      <alignment horizontal="center" vertical="center" wrapText="1"/>
    </xf>
    <xf numFmtId="0" fontId="8" fillId="2" borderId="24" xfId="29" applyFont="1" applyFill="1" applyBorder="1" applyAlignment="1">
      <alignment vertical="center"/>
    </xf>
    <xf numFmtId="3" fontId="12" fillId="2" borderId="24" xfId="29" applyNumberFormat="1" applyFont="1" applyFill="1" applyBorder="1" applyAlignment="1">
      <alignment horizontal="right"/>
    </xf>
    <xf numFmtId="0" fontId="11" fillId="0" borderId="24" xfId="29" applyFont="1" applyBorder="1" applyAlignment="1">
      <alignment vertical="center"/>
    </xf>
    <xf numFmtId="0" fontId="9" fillId="0" borderId="0" xfId="29" applyFont="1" applyAlignment="1">
      <alignment vertical="center"/>
    </xf>
    <xf numFmtId="0" fontId="9" fillId="0" borderId="0" xfId="29" applyFont="1"/>
    <xf numFmtId="0" fontId="13" fillId="0" borderId="0" xfId="32"/>
    <xf numFmtId="0" fontId="28" fillId="2" borderId="27" xfId="32" applyFont="1" applyFill="1" applyBorder="1" applyAlignment="1">
      <alignment horizontal="center" vertical="center" wrapText="1"/>
    </xf>
    <xf numFmtId="0" fontId="28" fillId="2" borderId="24" xfId="32" applyFont="1" applyFill="1" applyBorder="1" applyAlignment="1">
      <alignment horizontal="center" vertical="center" wrapText="1"/>
    </xf>
    <xf numFmtId="0" fontId="28" fillId="2" borderId="36" xfId="32" applyFont="1" applyFill="1" applyBorder="1" applyAlignment="1">
      <alignment horizontal="center" vertical="center" wrapText="1"/>
    </xf>
    <xf numFmtId="0" fontId="28" fillId="2" borderId="6" xfId="32" applyFont="1" applyFill="1" applyBorder="1" applyAlignment="1">
      <alignment horizontal="center" vertical="center" wrapText="1"/>
    </xf>
    <xf numFmtId="0" fontId="8" fillId="2" borderId="21" xfId="32" applyFont="1" applyFill="1" applyBorder="1" applyAlignment="1">
      <alignment horizontal="center" vertical="center" wrapText="1"/>
    </xf>
    <xf numFmtId="0" fontId="29" fillId="0" borderId="6" xfId="0" applyFont="1" applyBorder="1" applyAlignment="1">
      <alignment wrapText="1"/>
    </xf>
    <xf numFmtId="3" fontId="11" fillId="0" borderId="24" xfId="32" applyNumberFormat="1" applyFont="1" applyBorder="1" applyAlignment="1">
      <alignment horizontal="right" wrapText="1"/>
    </xf>
    <xf numFmtId="3" fontId="15" fillId="0" borderId="24" xfId="32" applyNumberFormat="1" applyFont="1" applyBorder="1" applyAlignment="1">
      <alignment horizontal="right"/>
    </xf>
    <xf numFmtId="3" fontId="15" fillId="0" borderId="24" xfId="32" applyNumberFormat="1" applyFont="1" applyBorder="1" applyAlignment="1">
      <alignment horizontal="right" wrapText="1"/>
    </xf>
    <xf numFmtId="3" fontId="11" fillId="0" borderId="24" xfId="32" applyNumberFormat="1" applyFont="1" applyBorder="1" applyAlignment="1">
      <alignment horizontal="right"/>
    </xf>
    <xf numFmtId="3" fontId="11" fillId="0" borderId="24" xfId="32" applyNumberFormat="1" applyFont="1" applyBorder="1" applyAlignment="1">
      <alignment wrapText="1"/>
    </xf>
    <xf numFmtId="0" fontId="11" fillId="0" borderId="0" xfId="32" applyFont="1" applyAlignment="1">
      <alignment wrapText="1"/>
    </xf>
    <xf numFmtId="0" fontId="11" fillId="0" borderId="24" xfId="32" applyFont="1" applyBorder="1" applyAlignment="1">
      <alignment wrapText="1"/>
    </xf>
    <xf numFmtId="0" fontId="8" fillId="2" borderId="24" xfId="32" applyFont="1" applyFill="1" applyBorder="1" applyAlignment="1">
      <alignment wrapText="1"/>
    </xf>
    <xf numFmtId="3" fontId="8" fillId="2" borderId="24" xfId="32" applyNumberFormat="1" applyFont="1" applyFill="1" applyBorder="1" applyAlignment="1">
      <alignment horizontal="right"/>
    </xf>
    <xf numFmtId="0" fontId="8" fillId="2" borderId="24" xfId="32" applyFont="1" applyFill="1" applyBorder="1"/>
    <xf numFmtId="38" fontId="17" fillId="0" borderId="0" xfId="33" applyNumberFormat="1" applyAlignment="1">
      <alignment vertical="center"/>
    </xf>
    <xf numFmtId="38" fontId="55" fillId="0" borderId="0" xfId="33" applyNumberFormat="1" applyFont="1" applyAlignment="1">
      <alignment vertical="center"/>
    </xf>
    <xf numFmtId="38" fontId="17" fillId="0" borderId="0" xfId="33" applyNumberFormat="1" applyAlignment="1">
      <alignment horizontal="center" vertical="center"/>
    </xf>
    <xf numFmtId="38" fontId="11" fillId="9" borderId="39" xfId="33" applyNumberFormat="1" applyFont="1" applyFill="1" applyBorder="1" applyAlignment="1">
      <alignment vertical="center" wrapText="1"/>
    </xf>
    <xf numFmtId="38" fontId="11" fillId="9" borderId="40" xfId="33" applyNumberFormat="1" applyFont="1" applyFill="1" applyBorder="1" applyAlignment="1">
      <alignment horizontal="center" vertical="center"/>
    </xf>
    <xf numFmtId="38" fontId="11" fillId="9" borderId="46" xfId="33" applyNumberFormat="1" applyFont="1" applyFill="1" applyBorder="1" applyAlignment="1">
      <alignment horizontal="center" vertical="center"/>
    </xf>
    <xf numFmtId="38" fontId="17" fillId="0" borderId="0" xfId="33" applyNumberFormat="1" applyAlignment="1">
      <alignment horizontal="center" vertical="center" wrapText="1"/>
    </xf>
    <xf numFmtId="38" fontId="15" fillId="2" borderId="37" xfId="33" applyNumberFormat="1" applyFont="1" applyFill="1" applyBorder="1" applyAlignment="1">
      <alignment horizontal="center" vertical="center" wrapText="1"/>
    </xf>
    <xf numFmtId="38" fontId="15" fillId="2" borderId="52" xfId="33" applyNumberFormat="1" applyFont="1" applyFill="1" applyBorder="1" applyAlignment="1">
      <alignment horizontal="center" vertical="center" wrapText="1"/>
    </xf>
    <xf numFmtId="38" fontId="15" fillId="2" borderId="50" xfId="33" applyNumberFormat="1" applyFont="1" applyFill="1" applyBorder="1" applyAlignment="1">
      <alignment horizontal="center" vertical="center" wrapText="1"/>
    </xf>
    <xf numFmtId="0" fontId="32" fillId="0" borderId="0" xfId="34" applyAlignment="1">
      <alignment horizontal="center" vertical="center"/>
    </xf>
    <xf numFmtId="0" fontId="32" fillId="0" borderId="0" xfId="34" applyAlignment="1">
      <alignment horizontal="center" vertical="center" wrapText="1"/>
    </xf>
    <xf numFmtId="3" fontId="32" fillId="0" borderId="0" xfId="34" applyNumberFormat="1" applyAlignment="1">
      <alignment horizontal="right" vertical="center" wrapText="1"/>
    </xf>
    <xf numFmtId="0" fontId="12" fillId="2" borderId="24" xfId="32" applyFont="1" applyFill="1" applyBorder="1"/>
    <xf numFmtId="0" fontId="13" fillId="0" borderId="24" xfId="32" applyBorder="1"/>
    <xf numFmtId="0" fontId="13" fillId="0" borderId="24" xfId="34" applyFont="1" applyBorder="1" applyAlignment="1">
      <alignment horizontal="left" vertical="center"/>
    </xf>
    <xf numFmtId="3" fontId="13" fillId="0" borderId="24" xfId="32" applyNumberFormat="1" applyBorder="1"/>
    <xf numFmtId="0" fontId="13" fillId="0" borderId="24" xfId="34" applyFont="1" applyBorder="1" applyAlignment="1">
      <alignment horizontal="center" vertical="center"/>
    </xf>
    <xf numFmtId="0" fontId="13" fillId="0" borderId="24" xfId="34" applyFont="1" applyBorder="1" applyAlignment="1">
      <alignment horizontal="left" vertical="center" wrapText="1"/>
    </xf>
    <xf numFmtId="0" fontId="25" fillId="2" borderId="24" xfId="34" applyFont="1" applyFill="1" applyBorder="1" applyAlignment="1">
      <alignment horizontal="center" vertical="center" wrapText="1"/>
    </xf>
    <xf numFmtId="3" fontId="39" fillId="0" borderId="0" xfId="35" applyNumberFormat="1" applyFont="1" applyAlignment="1">
      <alignment horizontal="center" vertical="center" wrapText="1"/>
    </xf>
    <xf numFmtId="3" fontId="39" fillId="0" borderId="0" xfId="35" applyNumberFormat="1" applyFont="1" applyAlignment="1">
      <alignment horizontal="left" vertical="center" wrapText="1"/>
    </xf>
    <xf numFmtId="0" fontId="7" fillId="0" borderId="0" xfId="35" applyAlignment="1">
      <alignment vertical="center" wrapText="1"/>
    </xf>
    <xf numFmtId="3" fontId="24" fillId="0" borderId="0" xfId="35" applyNumberFormat="1" applyFont="1" applyAlignment="1">
      <alignment horizontal="center" vertical="center" wrapText="1"/>
    </xf>
    <xf numFmtId="3" fontId="7" fillId="0" borderId="0" xfId="35" applyNumberFormat="1" applyAlignment="1">
      <alignment vertical="center" wrapText="1"/>
    </xf>
    <xf numFmtId="3" fontId="24" fillId="0" borderId="0" xfId="35" applyNumberFormat="1" applyFont="1" applyAlignment="1">
      <alignment horizontal="left" vertical="center" wrapText="1"/>
    </xf>
    <xf numFmtId="3" fontId="57" fillId="0" borderId="0" xfId="35" applyNumberFormat="1" applyFont="1" applyAlignment="1">
      <alignment horizontal="center" vertical="center" wrapText="1"/>
    </xf>
    <xf numFmtId="3" fontId="39" fillId="0" borderId="0" xfId="35" applyNumberFormat="1" applyFont="1" applyAlignment="1">
      <alignment horizontal="right" vertical="center" wrapText="1"/>
    </xf>
    <xf numFmtId="3" fontId="24" fillId="0" borderId="0" xfId="35" applyNumberFormat="1" applyFont="1" applyAlignment="1">
      <alignment horizontal="right" vertical="center" wrapText="1"/>
    </xf>
    <xf numFmtId="3" fontId="24" fillId="0" borderId="0" xfId="35" applyNumberFormat="1" applyFont="1" applyAlignment="1">
      <alignment vertical="center" wrapText="1"/>
    </xf>
    <xf numFmtId="0" fontId="7" fillId="0" borderId="0" xfId="38"/>
    <xf numFmtId="0" fontId="13" fillId="0" borderId="24" xfId="0" applyFont="1" applyBorder="1" applyAlignment="1">
      <alignment wrapText="1"/>
    </xf>
    <xf numFmtId="0" fontId="12" fillId="2" borderId="24" xfId="32" applyFont="1" applyFill="1" applyBorder="1" applyAlignment="1">
      <alignment wrapText="1"/>
    </xf>
    <xf numFmtId="0" fontId="29" fillId="2" borderId="24" xfId="0" applyFont="1" applyFill="1" applyBorder="1" applyAlignment="1">
      <alignment horizontal="center" vertical="center" textRotation="90" wrapText="1"/>
    </xf>
    <xf numFmtId="0" fontId="0" fillId="0" borderId="0" xfId="0" applyAlignment="1">
      <alignment textRotation="90" wrapText="1"/>
    </xf>
    <xf numFmtId="0" fontId="0" fillId="0" borderId="0" xfId="0" applyAlignment="1">
      <alignment wrapText="1"/>
    </xf>
    <xf numFmtId="0" fontId="30" fillId="2" borderId="24" xfId="0" applyFont="1" applyFill="1" applyBorder="1" applyAlignment="1">
      <alignment horizontal="center" vertical="center" wrapText="1"/>
    </xf>
    <xf numFmtId="3" fontId="11" fillId="0" borderId="24" xfId="32" applyNumberFormat="1" applyFont="1" applyBorder="1"/>
    <xf numFmtId="3" fontId="11" fillId="0" borderId="7" xfId="32" applyNumberFormat="1" applyFont="1" applyBorder="1"/>
    <xf numFmtId="0" fontId="11" fillId="0" borderId="24" xfId="32" applyFont="1" applyBorder="1"/>
    <xf numFmtId="0" fontId="11" fillId="0" borderId="24" xfId="34" applyFont="1" applyBorder="1" applyAlignment="1">
      <alignment horizontal="left" vertical="center"/>
    </xf>
    <xf numFmtId="0" fontId="15" fillId="2" borderId="24" xfId="32" applyFont="1" applyFill="1" applyBorder="1"/>
    <xf numFmtId="0" fontId="22" fillId="2" borderId="24" xfId="0" applyFont="1" applyFill="1" applyBorder="1" applyAlignment="1">
      <alignment horizontal="center" vertical="center"/>
    </xf>
    <xf numFmtId="0" fontId="0" fillId="0" borderId="24" xfId="0" applyBorder="1" applyAlignment="1">
      <alignment vertical="center" wrapText="1"/>
    </xf>
    <xf numFmtId="3" fontId="0" fillId="0" borderId="22" xfId="0" applyNumberFormat="1" applyBorder="1"/>
    <xf numFmtId="0" fontId="0" fillId="0" borderId="24" xfId="0" applyBorder="1" applyAlignment="1">
      <alignment wrapText="1"/>
    </xf>
    <xf numFmtId="3" fontId="0" fillId="0" borderId="0" xfId="0" applyNumberFormat="1"/>
    <xf numFmtId="0" fontId="25" fillId="2" borderId="4" xfId="29" applyFont="1" applyFill="1" applyBorder="1" applyAlignment="1">
      <alignment horizontal="center" vertical="center"/>
    </xf>
    <xf numFmtId="0" fontId="12" fillId="2" borderId="4" xfId="29" applyFont="1" applyFill="1" applyBorder="1" applyAlignment="1">
      <alignment horizontal="center" vertical="center"/>
    </xf>
    <xf numFmtId="0" fontId="19" fillId="2" borderId="4" xfId="13" applyFont="1" applyFill="1" applyBorder="1" applyAlignment="1">
      <alignment horizontal="center" vertical="center" wrapText="1"/>
    </xf>
    <xf numFmtId="0" fontId="8" fillId="2" borderId="4" xfId="13" applyFont="1" applyFill="1" applyBorder="1" applyAlignment="1">
      <alignment horizontal="center" vertical="center" wrapText="1"/>
    </xf>
    <xf numFmtId="0" fontId="8" fillId="2" borderId="4" xfId="29" applyFont="1" applyFill="1" applyBorder="1" applyAlignment="1">
      <alignment horizontal="center" vertical="center" wrapText="1"/>
    </xf>
    <xf numFmtId="0" fontId="29" fillId="0" borderId="4" xfId="0" applyFont="1" applyBorder="1" applyAlignment="1">
      <alignment horizontal="left" vertical="center" wrapText="1"/>
    </xf>
    <xf numFmtId="0" fontId="11" fillId="0" borderId="4" xfId="24" applyFont="1" applyBorder="1" applyAlignment="1">
      <alignment vertical="center" wrapText="1"/>
    </xf>
    <xf numFmtId="0" fontId="13" fillId="0" borderId="4" xfId="29" applyBorder="1" applyAlignment="1">
      <alignment wrapText="1"/>
    </xf>
    <xf numFmtId="0" fontId="11" fillId="0" borderId="4" xfId="13" applyFont="1" applyBorder="1" applyAlignment="1">
      <alignment vertical="center" wrapText="1"/>
    </xf>
    <xf numFmtId="0" fontId="11" fillId="0" borderId="4" xfId="24" applyFont="1" applyBorder="1" applyAlignment="1">
      <alignment vertical="center"/>
    </xf>
    <xf numFmtId="0" fontId="8" fillId="2" borderId="4" xfId="13" applyFont="1" applyFill="1" applyBorder="1" applyAlignment="1">
      <alignment vertical="center" wrapText="1"/>
    </xf>
    <xf numFmtId="0" fontId="11" fillId="0" borderId="4" xfId="13" applyFont="1" applyBorder="1"/>
    <xf numFmtId="0" fontId="8" fillId="2" borderId="4" xfId="13" applyFont="1" applyFill="1" applyBorder="1" applyAlignment="1">
      <alignment vertical="center"/>
    </xf>
    <xf numFmtId="0" fontId="61" fillId="0" borderId="0" xfId="39" applyFont="1"/>
    <xf numFmtId="0" fontId="27" fillId="0" borderId="59" xfId="29" applyFont="1" applyBorder="1"/>
    <xf numFmtId="0" fontId="25" fillId="2" borderId="57" xfId="24" applyFont="1" applyFill="1" applyBorder="1" applyAlignment="1">
      <alignment horizontal="center" vertical="center" wrapText="1"/>
    </xf>
    <xf numFmtId="0" fontId="13" fillId="0" borderId="57" xfId="29" applyBorder="1"/>
    <xf numFmtId="0" fontId="25" fillId="2" borderId="58" xfId="24" applyFont="1" applyFill="1" applyBorder="1" applyAlignment="1">
      <alignment horizontal="center" vertical="center" wrapText="1"/>
    </xf>
    <xf numFmtId="3" fontId="15" fillId="0" borderId="4" xfId="13" applyNumberFormat="1" applyFont="1" applyBorder="1" applyAlignment="1">
      <alignment vertical="center"/>
    </xf>
    <xf numFmtId="3" fontId="8" fillId="2" borderId="4" xfId="13" applyNumberFormat="1" applyFont="1" applyFill="1" applyBorder="1" applyAlignment="1">
      <alignment vertical="center"/>
    </xf>
    <xf numFmtId="3" fontId="15" fillId="2" borderId="4" xfId="13" applyNumberFormat="1" applyFont="1" applyFill="1" applyBorder="1" applyAlignment="1">
      <alignment vertical="center"/>
    </xf>
    <xf numFmtId="3" fontId="13" fillId="0" borderId="62" xfId="0" applyNumberFormat="1" applyFont="1" applyBorder="1" applyAlignment="1">
      <alignment horizontal="right" vertical="center" wrapText="1"/>
    </xf>
    <xf numFmtId="3" fontId="13" fillId="0" borderId="62" xfId="24" applyNumberFormat="1" applyFont="1" applyBorder="1" applyAlignment="1">
      <alignment horizontal="right" vertical="center" wrapText="1"/>
    </xf>
    <xf numFmtId="3" fontId="13" fillId="0" borderId="62" xfId="24" applyNumberFormat="1" applyFont="1" applyBorder="1" applyAlignment="1">
      <alignment horizontal="right" vertical="center"/>
    </xf>
    <xf numFmtId="3" fontId="13" fillId="0" borderId="62" xfId="13" applyNumberFormat="1" applyFont="1" applyBorder="1" applyAlignment="1">
      <alignment horizontal="right" vertical="center"/>
    </xf>
    <xf numFmtId="3" fontId="13" fillId="0" borderId="62" xfId="0" applyNumberFormat="1" applyFont="1" applyBorder="1" applyAlignment="1">
      <alignment vertical="center" wrapText="1"/>
    </xf>
    <xf numFmtId="3" fontId="13" fillId="0" borderId="62" xfId="0" applyNumberFormat="1" applyFont="1" applyBorder="1" applyAlignment="1">
      <alignment horizontal="center" vertical="center" wrapText="1"/>
    </xf>
    <xf numFmtId="0" fontId="32" fillId="0" borderId="0" xfId="48"/>
    <xf numFmtId="3" fontId="28" fillId="0" borderId="0" xfId="38" applyNumberFormat="1" applyFont="1"/>
    <xf numFmtId="0" fontId="41" fillId="0" borderId="0" xfId="38" applyFont="1"/>
    <xf numFmtId="0" fontId="16" fillId="0" borderId="0" xfId="38" applyFont="1"/>
    <xf numFmtId="0" fontId="16" fillId="0" borderId="0" xfId="48" applyFont="1"/>
    <xf numFmtId="0" fontId="11" fillId="0" borderId="24" xfId="34" applyFont="1" applyBorder="1" applyAlignment="1">
      <alignment horizontal="left" vertical="center" wrapText="1"/>
    </xf>
    <xf numFmtId="0" fontId="8" fillId="0" borderId="0" xfId="38" applyFont="1" applyAlignment="1">
      <alignment horizontal="left" vertical="center" wrapText="1"/>
    </xf>
    <xf numFmtId="0" fontId="8" fillId="0" borderId="0" xfId="38" applyFont="1" applyAlignment="1">
      <alignment horizontal="center" vertical="center"/>
    </xf>
    <xf numFmtId="3" fontId="8" fillId="0" borderId="0" xfId="38" applyNumberFormat="1" applyFont="1" applyAlignment="1">
      <alignment horizontal="right" vertical="center"/>
    </xf>
    <xf numFmtId="3" fontId="11" fillId="0" borderId="61" xfId="10" applyNumberFormat="1" applyFont="1" applyBorder="1" applyAlignment="1">
      <alignment vertical="center" wrapText="1"/>
    </xf>
    <xf numFmtId="0" fontId="11" fillId="0" borderId="0" xfId="2" applyFont="1" applyAlignment="1">
      <alignment vertical="center"/>
    </xf>
    <xf numFmtId="3" fontId="11" fillId="0" borderId="72" xfId="0" applyNumberFormat="1" applyFont="1" applyBorder="1" applyAlignment="1">
      <alignment vertical="center" wrapText="1"/>
    </xf>
    <xf numFmtId="3" fontId="11" fillId="0" borderId="73" xfId="0" applyNumberFormat="1" applyFont="1" applyBorder="1" applyAlignment="1">
      <alignment horizontal="right" vertical="center"/>
    </xf>
    <xf numFmtId="165" fontId="11" fillId="0" borderId="72" xfId="0" applyNumberFormat="1" applyFont="1" applyBorder="1" applyAlignment="1">
      <alignment vertical="center"/>
    </xf>
    <xf numFmtId="3" fontId="11" fillId="0" borderId="74" xfId="0" applyNumberFormat="1" applyFont="1" applyBorder="1" applyAlignment="1">
      <alignment vertical="center" wrapText="1"/>
    </xf>
    <xf numFmtId="0" fontId="0" fillId="0" borderId="75" xfId="0" applyBorder="1"/>
    <xf numFmtId="3" fontId="0" fillId="0" borderId="0" xfId="0" applyNumberFormat="1" applyAlignment="1">
      <alignment horizontal="right" vertical="center"/>
    </xf>
    <xf numFmtId="0" fontId="11" fillId="0" borderId="4" xfId="5" applyFont="1" applyBorder="1" applyAlignment="1">
      <alignment vertical="center"/>
    </xf>
    <xf numFmtId="3" fontId="0" fillId="0" borderId="62" xfId="0" applyNumberFormat="1" applyBorder="1" applyAlignment="1">
      <alignment horizontal="right" vertical="center"/>
    </xf>
    <xf numFmtId="3" fontId="0" fillId="0" borderId="62" xfId="0" applyNumberFormat="1" applyBorder="1"/>
    <xf numFmtId="3" fontId="48" fillId="0" borderId="62" xfId="29" applyNumberFormat="1" applyFont="1" applyBorder="1" applyAlignment="1">
      <alignment horizontal="right" wrapText="1"/>
    </xf>
    <xf numFmtId="3" fontId="35" fillId="0" borderId="62" xfId="0" applyNumberFormat="1" applyFont="1" applyBorder="1" applyAlignment="1">
      <alignment horizontal="right" wrapText="1"/>
    </xf>
    <xf numFmtId="3" fontId="16" fillId="0" borderId="62" xfId="29" applyNumberFormat="1" applyFont="1" applyBorder="1" applyAlignment="1">
      <alignment horizontal="right"/>
    </xf>
    <xf numFmtId="3" fontId="35" fillId="0" borderId="62" xfId="29" applyNumberFormat="1" applyFont="1" applyBorder="1" applyAlignment="1">
      <alignment horizontal="right" wrapText="1"/>
    </xf>
    <xf numFmtId="3" fontId="13" fillId="0" borderId="76" xfId="29" applyNumberFormat="1" applyBorder="1" applyAlignment="1">
      <alignment vertical="center" wrapText="1"/>
    </xf>
    <xf numFmtId="3" fontId="13" fillId="0" borderId="76" xfId="29" applyNumberFormat="1" applyBorder="1" applyAlignment="1">
      <alignment vertical="center"/>
    </xf>
    <xf numFmtId="3" fontId="13" fillId="0" borderId="76" xfId="0" applyNumberFormat="1" applyFont="1" applyBorder="1" applyAlignment="1">
      <alignment vertical="center" wrapText="1"/>
    </xf>
    <xf numFmtId="3" fontId="13" fillId="0" borderId="24" xfId="27" applyNumberFormat="1" applyFont="1" applyBorder="1" applyAlignment="1">
      <alignment horizontal="right" vertical="center" wrapText="1"/>
    </xf>
    <xf numFmtId="168" fontId="13" fillId="0" borderId="4" xfId="27" applyNumberFormat="1" applyFont="1" applyBorder="1"/>
    <xf numFmtId="38" fontId="11" fillId="2" borderId="70" xfId="33" applyNumberFormat="1" applyFont="1" applyFill="1" applyBorder="1" applyAlignment="1">
      <alignment horizontal="center" vertical="center"/>
    </xf>
    <xf numFmtId="38" fontId="11" fillId="2" borderId="68" xfId="33" applyNumberFormat="1" applyFont="1" applyFill="1" applyBorder="1" applyAlignment="1">
      <alignment horizontal="center" vertical="center"/>
    </xf>
    <xf numFmtId="38" fontId="11" fillId="2" borderId="68" xfId="33" applyNumberFormat="1" applyFont="1" applyFill="1" applyBorder="1" applyAlignment="1">
      <alignment horizontal="center" vertical="center" wrapText="1"/>
    </xf>
    <xf numFmtId="3" fontId="7" fillId="0" borderId="72" xfId="25" applyNumberFormat="1" applyBorder="1" applyAlignment="1">
      <alignment horizontal="right" vertical="center" wrapText="1"/>
    </xf>
    <xf numFmtId="3" fontId="13" fillId="0" borderId="72" xfId="24" applyNumberFormat="1" applyFont="1" applyBorder="1" applyAlignment="1">
      <alignment horizontal="right" vertical="center" wrapText="1"/>
    </xf>
    <xf numFmtId="3" fontId="13" fillId="0" borderId="72" xfId="24" applyNumberFormat="1" applyFont="1" applyBorder="1" applyAlignment="1">
      <alignment horizontal="right" vertical="center"/>
    </xf>
    <xf numFmtId="3" fontId="13" fillId="0" borderId="72" xfId="26" applyNumberFormat="1" applyFont="1" applyBorder="1" applyAlignment="1">
      <alignment horizontal="right" vertical="center"/>
    </xf>
    <xf numFmtId="3" fontId="11" fillId="0" borderId="73" xfId="0" applyNumberFormat="1" applyFont="1" applyBorder="1" applyAlignment="1">
      <alignment vertical="center" wrapText="1"/>
    </xf>
    <xf numFmtId="0" fontId="13" fillId="0" borderId="4" xfId="0" applyFont="1" applyBorder="1"/>
    <xf numFmtId="0" fontId="13" fillId="0" borderId="62" xfId="0" applyFont="1" applyBorder="1" applyAlignment="1">
      <alignment horizontal="center" vertical="center" wrapText="1"/>
    </xf>
    <xf numFmtId="0" fontId="13" fillId="2" borderId="62" xfId="24" applyFont="1" applyFill="1" applyBorder="1" applyAlignment="1">
      <alignment horizontal="center" vertical="center"/>
    </xf>
    <xf numFmtId="0" fontId="12" fillId="0" borderId="62" xfId="24" applyFont="1" applyBorder="1" applyAlignment="1">
      <alignment horizontal="center" vertical="center" wrapText="1"/>
    </xf>
    <xf numFmtId="0" fontId="34" fillId="0" borderId="62" xfId="0" applyFont="1" applyBorder="1" applyAlignment="1">
      <alignment horizontal="center" vertical="center" wrapText="1"/>
    </xf>
    <xf numFmtId="0" fontId="25" fillId="0" borderId="62" xfId="24" applyFont="1" applyBorder="1" applyAlignment="1">
      <alignment horizontal="center" vertical="center" wrapText="1"/>
    </xf>
    <xf numFmtId="0" fontId="13" fillId="0" borderId="62" xfId="0" applyFont="1" applyBorder="1" applyAlignment="1">
      <alignment horizontal="center" wrapText="1"/>
    </xf>
    <xf numFmtId="0" fontId="8" fillId="0" borderId="62" xfId="0" applyFont="1" applyBorder="1" applyAlignment="1">
      <alignment horizontal="center" vertical="center" wrapText="1"/>
    </xf>
    <xf numFmtId="0" fontId="60" fillId="0" borderId="62" xfId="0" applyFont="1" applyBorder="1" applyAlignment="1">
      <alignment horizontal="left" vertical="center"/>
    </xf>
    <xf numFmtId="0" fontId="11" fillId="0" borderId="62" xfId="24" applyFont="1" applyBorder="1" applyAlignment="1">
      <alignment vertical="center" wrapText="1"/>
    </xf>
    <xf numFmtId="0" fontId="13" fillId="0" borderId="62" xfId="24" applyFont="1" applyBorder="1" applyAlignment="1">
      <alignment vertical="center" wrapText="1"/>
    </xf>
    <xf numFmtId="0" fontId="13" fillId="2" borderId="62" xfId="24" applyFont="1" applyFill="1" applyBorder="1" applyAlignment="1">
      <alignment horizontal="center" vertical="center" textRotation="90"/>
    </xf>
    <xf numFmtId="3" fontId="35" fillId="0" borderId="62" xfId="0" applyNumberFormat="1" applyFont="1" applyBorder="1" applyAlignment="1">
      <alignment horizontal="right"/>
    </xf>
    <xf numFmtId="3" fontId="13" fillId="0" borderId="62" xfId="29" applyNumberFormat="1" applyBorder="1"/>
    <xf numFmtId="0" fontId="12" fillId="2" borderId="24" xfId="0" applyFont="1" applyFill="1" applyBorder="1" applyAlignment="1">
      <alignment horizontal="center" vertical="center"/>
    </xf>
    <xf numFmtId="0" fontId="12" fillId="2" borderId="24" xfId="0" applyFont="1" applyFill="1" applyBorder="1" applyAlignment="1">
      <alignment wrapText="1"/>
    </xf>
    <xf numFmtId="0" fontId="12" fillId="2" borderId="24" xfId="0" applyFont="1" applyFill="1" applyBorder="1"/>
    <xf numFmtId="3" fontId="12" fillId="2" borderId="24" xfId="0" applyNumberFormat="1" applyFont="1" applyFill="1" applyBorder="1" applyAlignment="1">
      <alignment horizontal="right" vertical="center"/>
    </xf>
    <xf numFmtId="165" fontId="12" fillId="2" borderId="24" xfId="0" applyNumberFormat="1" applyFont="1" applyFill="1" applyBorder="1"/>
    <xf numFmtId="0" fontId="12" fillId="0" borderId="24" xfId="0" applyFont="1" applyBorder="1" applyAlignment="1">
      <alignment wrapText="1"/>
    </xf>
    <xf numFmtId="0" fontId="13" fillId="0" borderId="24" xfId="0" applyFont="1" applyBorder="1"/>
    <xf numFmtId="3" fontId="13" fillId="0" borderId="24" xfId="0" applyNumberFormat="1" applyFont="1" applyBorder="1" applyAlignment="1">
      <alignment horizontal="right" vertical="center"/>
    </xf>
    <xf numFmtId="3" fontId="13" fillId="0" borderId="24" xfId="0" applyNumberFormat="1" applyFont="1" applyBorder="1"/>
    <xf numFmtId="165" fontId="13" fillId="0" borderId="24" xfId="0" applyNumberFormat="1" applyFont="1" applyBorder="1"/>
    <xf numFmtId="49" fontId="13" fillId="0" borderId="24" xfId="0" applyNumberFormat="1" applyFont="1" applyBorder="1"/>
    <xf numFmtId="0" fontId="13" fillId="2" borderId="24" xfId="0" applyFont="1" applyFill="1" applyBorder="1"/>
    <xf numFmtId="3" fontId="12" fillId="2" borderId="24" xfId="0" applyNumberFormat="1" applyFont="1" applyFill="1" applyBorder="1"/>
    <xf numFmtId="3" fontId="12" fillId="2" borderId="24" xfId="0" applyNumberFormat="1" applyFont="1" applyFill="1" applyBorder="1" applyAlignment="1">
      <alignment vertical="center"/>
    </xf>
    <xf numFmtId="165" fontId="12" fillId="2" borderId="24" xfId="0" applyNumberFormat="1" applyFont="1" applyFill="1" applyBorder="1" applyAlignment="1">
      <alignment vertical="center"/>
    </xf>
    <xf numFmtId="3" fontId="13" fillId="0" borderId="24" xfId="0" applyNumberFormat="1" applyFont="1" applyBorder="1" applyAlignment="1">
      <alignment vertical="center"/>
    </xf>
    <xf numFmtId="165" fontId="13" fillId="0" borderId="24" xfId="0" applyNumberFormat="1" applyFont="1" applyBorder="1" applyAlignment="1">
      <alignment vertical="center"/>
    </xf>
    <xf numFmtId="0" fontId="13" fillId="0" borderId="75" xfId="0" applyFont="1" applyBorder="1"/>
    <xf numFmtId="3" fontId="13" fillId="0" borderId="75" xfId="0" applyNumberFormat="1" applyFont="1" applyBorder="1"/>
    <xf numFmtId="165" fontId="13" fillId="0" borderId="75" xfId="0" applyNumberFormat="1" applyFont="1" applyBorder="1"/>
    <xf numFmtId="0" fontId="13" fillId="0" borderId="79" xfId="0" applyFont="1" applyBorder="1"/>
    <xf numFmtId="3" fontId="13" fillId="0" borderId="79" xfId="0" applyNumberFormat="1" applyFont="1" applyBorder="1"/>
    <xf numFmtId="49" fontId="13" fillId="2" borderId="24" xfId="0" applyNumberFormat="1" applyFont="1" applyFill="1" applyBorder="1" applyAlignment="1">
      <alignment horizontal="right"/>
    </xf>
    <xf numFmtId="0" fontId="12" fillId="7" borderId="24" xfId="0" applyFont="1" applyFill="1" applyBorder="1"/>
    <xf numFmtId="0" fontId="13" fillId="7" borderId="79" xfId="0" applyFont="1" applyFill="1" applyBorder="1"/>
    <xf numFmtId="0" fontId="12" fillId="7" borderId="79" xfId="0" applyFont="1" applyFill="1" applyBorder="1"/>
    <xf numFmtId="3" fontId="12" fillId="7" borderId="79" xfId="0" applyNumberFormat="1" applyFont="1" applyFill="1" applyBorder="1"/>
    <xf numFmtId="165" fontId="13" fillId="7" borderId="24" xfId="0" applyNumberFormat="1" applyFont="1" applyFill="1" applyBorder="1"/>
    <xf numFmtId="0" fontId="11" fillId="0" borderId="80" xfId="24" applyFont="1" applyBorder="1" applyAlignment="1">
      <alignment vertical="center"/>
    </xf>
    <xf numFmtId="3" fontId="29" fillId="0" borderId="62" xfId="29" applyNumberFormat="1" applyFont="1" applyBorder="1" applyAlignment="1">
      <alignment horizontal="right" wrapText="1"/>
    </xf>
    <xf numFmtId="0" fontId="11" fillId="0" borderId="66" xfId="24" applyFont="1" applyBorder="1" applyAlignment="1">
      <alignment vertical="center"/>
    </xf>
    <xf numFmtId="0" fontId="0" fillId="0" borderId="84" xfId="0" applyBorder="1" applyAlignment="1">
      <alignment horizontal="center" vertical="center"/>
    </xf>
    <xf numFmtId="0" fontId="0" fillId="0" borderId="81" xfId="0" applyBorder="1" applyAlignment="1">
      <alignment horizontal="center" vertical="center"/>
    </xf>
    <xf numFmtId="3" fontId="12" fillId="8" borderId="62" xfId="29" applyNumberFormat="1" applyFont="1" applyFill="1" applyBorder="1" applyAlignment="1">
      <alignment horizontal="right"/>
    </xf>
    <xf numFmtId="0" fontId="40" fillId="0" borderId="84" xfId="0" applyFont="1" applyBorder="1" applyAlignment="1">
      <alignment vertical="center" wrapText="1"/>
    </xf>
    <xf numFmtId="0" fontId="40" fillId="0" borderId="60" xfId="0" applyFont="1" applyBorder="1" applyAlignment="1">
      <alignment horizontal="center" vertical="center" wrapText="1"/>
    </xf>
    <xf numFmtId="0" fontId="0" fillId="0" borderId="84" xfId="0" applyBorder="1" applyAlignment="1">
      <alignment horizontal="center" vertical="center" wrapText="1"/>
    </xf>
    <xf numFmtId="0" fontId="0" fillId="0" borderId="81" xfId="0" applyBorder="1" applyAlignment="1">
      <alignment horizontal="center" vertical="center" wrapText="1"/>
    </xf>
    <xf numFmtId="0" fontId="13" fillId="0" borderId="62" xfId="13" applyFont="1" applyBorder="1" applyAlignment="1">
      <alignment vertical="center" wrapText="1"/>
    </xf>
    <xf numFmtId="3" fontId="13" fillId="0" borderId="62" xfId="29" applyNumberFormat="1" applyBorder="1" applyAlignment="1">
      <alignment vertical="center"/>
    </xf>
    <xf numFmtId="0" fontId="11" fillId="0" borderId="62" xfId="32" applyFont="1" applyBorder="1" applyAlignment="1">
      <alignment wrapText="1"/>
    </xf>
    <xf numFmtId="3" fontId="11" fillId="0" borderId="62" xfId="32" applyNumberFormat="1" applyFont="1" applyBorder="1" applyAlignment="1">
      <alignment horizontal="right"/>
    </xf>
    <xf numFmtId="0" fontId="13" fillId="0" borderId="87" xfId="32" applyBorder="1"/>
    <xf numFmtId="0" fontId="11" fillId="0" borderId="87" xfId="32" applyFont="1" applyBorder="1"/>
    <xf numFmtId="0" fontId="11" fillId="0" borderId="87" xfId="24" applyFont="1" applyBorder="1" applyAlignment="1">
      <alignment vertical="center"/>
    </xf>
    <xf numFmtId="3" fontId="13" fillId="0" borderId="88" xfId="36" applyNumberFormat="1" applyFont="1" applyBorder="1" applyAlignment="1">
      <alignment horizontal="right" vertical="center" wrapText="1"/>
    </xf>
    <xf numFmtId="3" fontId="13" fillId="0" borderId="88" xfId="13" applyNumberFormat="1" applyFont="1" applyBorder="1" applyAlignment="1">
      <alignment horizontal="right" vertical="center"/>
    </xf>
    <xf numFmtId="3" fontId="13" fillId="0" borderId="88" xfId="0" applyNumberFormat="1" applyFont="1" applyBorder="1" applyAlignment="1">
      <alignment horizontal="right" vertical="center" wrapText="1"/>
    </xf>
    <xf numFmtId="0" fontId="27" fillId="2" borderId="89" xfId="29" applyFont="1" applyFill="1" applyBorder="1" applyAlignment="1">
      <alignment horizontal="center" vertical="center"/>
    </xf>
    <xf numFmtId="0" fontId="8" fillId="2" borderId="89" xfId="13" applyFont="1" applyFill="1" applyBorder="1" applyAlignment="1">
      <alignment horizontal="center" vertical="center" wrapText="1"/>
    </xf>
    <xf numFmtId="3" fontId="11" fillId="0" borderId="90" xfId="32" applyNumberFormat="1" applyFont="1" applyBorder="1" applyAlignment="1">
      <alignment horizontal="right" wrapText="1"/>
    </xf>
    <xf numFmtId="3" fontId="11" fillId="0" borderId="90" xfId="32" applyNumberFormat="1" applyFont="1" applyBorder="1" applyAlignment="1">
      <alignment horizontal="right"/>
    </xf>
    <xf numFmtId="3" fontId="13" fillId="0" borderId="91" xfId="0" applyNumberFormat="1" applyFont="1" applyBorder="1" applyAlignment="1">
      <alignment horizontal="right" vertical="center" wrapText="1"/>
    </xf>
    <xf numFmtId="3" fontId="13" fillId="0" borderId="91" xfId="29" applyNumberFormat="1" applyBorder="1" applyAlignment="1">
      <alignment horizontal="right" vertical="center"/>
    </xf>
    <xf numFmtId="3" fontId="13" fillId="0" borderId="91" xfId="36" applyNumberFormat="1" applyFont="1" applyBorder="1" applyAlignment="1">
      <alignment horizontal="right" vertical="center" wrapText="1"/>
    </xf>
    <xf numFmtId="3" fontId="13" fillId="0" borderId="94" xfId="0" applyNumberFormat="1" applyFont="1" applyBorder="1" applyAlignment="1">
      <alignment vertical="center" wrapText="1"/>
    </xf>
    <xf numFmtId="38" fontId="11" fillId="9" borderId="43" xfId="33" applyNumberFormat="1" applyFont="1" applyFill="1" applyBorder="1" applyAlignment="1">
      <alignment horizontal="center" vertical="center"/>
    </xf>
    <xf numFmtId="38" fontId="11" fillId="9" borderId="42" xfId="33" applyNumberFormat="1" applyFont="1" applyFill="1" applyBorder="1" applyAlignment="1">
      <alignment vertical="center" wrapText="1"/>
    </xf>
    <xf numFmtId="38" fontId="11" fillId="9" borderId="45" xfId="33" applyNumberFormat="1" applyFont="1" applyFill="1" applyBorder="1" applyAlignment="1">
      <alignment vertical="center" wrapText="1"/>
    </xf>
    <xf numFmtId="38" fontId="11" fillId="2" borderId="6" xfId="33" applyNumberFormat="1" applyFont="1" applyFill="1" applyBorder="1" applyAlignment="1">
      <alignment horizontal="center" vertical="center" wrapText="1"/>
    </xf>
    <xf numFmtId="0" fontId="40" fillId="0" borderId="0" xfId="38" applyFont="1"/>
    <xf numFmtId="3" fontId="12" fillId="2" borderId="62" xfId="0" applyNumberFormat="1" applyFont="1" applyFill="1" applyBorder="1" applyAlignment="1">
      <alignment horizontal="center" vertical="center" wrapText="1"/>
    </xf>
    <xf numFmtId="3" fontId="12" fillId="0" borderId="62" xfId="0" applyNumberFormat="1" applyFont="1" applyBorder="1" applyAlignment="1">
      <alignment horizontal="center" vertical="center" wrapText="1"/>
    </xf>
    <xf numFmtId="3" fontId="13" fillId="0" borderId="62" xfId="0" applyNumberFormat="1" applyFont="1" applyBorder="1" applyAlignment="1">
      <alignment horizontal="left" vertical="center" wrapText="1"/>
    </xf>
    <xf numFmtId="0" fontId="13" fillId="0" borderId="62" xfId="0" applyFont="1" applyBorder="1"/>
    <xf numFmtId="3" fontId="13" fillId="2" borderId="62" xfId="0" applyNumberFormat="1" applyFont="1" applyFill="1" applyBorder="1" applyAlignment="1">
      <alignment horizontal="center" vertical="center" wrapText="1"/>
    </xf>
    <xf numFmtId="0" fontId="8" fillId="0" borderId="0" xfId="38" applyFont="1"/>
    <xf numFmtId="3" fontId="11" fillId="0" borderId="22" xfId="38" applyNumberFormat="1" applyFont="1" applyBorder="1" applyAlignment="1">
      <alignment vertical="center"/>
    </xf>
    <xf numFmtId="3" fontId="8" fillId="2" borderId="17" xfId="49" applyNumberFormat="1" applyFont="1" applyFill="1" applyBorder="1" applyAlignment="1">
      <alignment vertical="center" wrapText="1"/>
    </xf>
    <xf numFmtId="3" fontId="8" fillId="0" borderId="22" xfId="49" applyNumberFormat="1" applyFont="1" applyBorder="1" applyAlignment="1">
      <alignment vertical="center" wrapText="1"/>
    </xf>
    <xf numFmtId="3" fontId="11" fillId="0" borderId="102" xfId="0" applyNumberFormat="1" applyFont="1" applyBorder="1" applyAlignment="1">
      <alignment horizontal="left" vertical="center"/>
    </xf>
    <xf numFmtId="3" fontId="11" fillId="0" borderId="102" xfId="0" applyNumberFormat="1" applyFont="1" applyBorder="1" applyAlignment="1">
      <alignment vertical="center" wrapText="1"/>
    </xf>
    <xf numFmtId="3" fontId="11" fillId="0" borderId="103" xfId="0" applyNumberFormat="1" applyFont="1" applyBorder="1" applyAlignment="1">
      <alignment vertical="center"/>
    </xf>
    <xf numFmtId="3" fontId="11" fillId="0" borderId="102" xfId="3" applyNumberFormat="1" applyFont="1" applyBorder="1" applyAlignment="1">
      <alignment vertical="center"/>
    </xf>
    <xf numFmtId="49" fontId="11" fillId="0" borderId="78" xfId="0" applyNumberFormat="1" applyFont="1" applyBorder="1" applyAlignment="1">
      <alignment horizontal="left" vertical="center" wrapText="1"/>
    </xf>
    <xf numFmtId="3" fontId="8" fillId="6" borderId="67" xfId="0" applyNumberFormat="1" applyFont="1" applyFill="1" applyBorder="1" applyAlignment="1">
      <alignment horizontal="center" vertical="center"/>
    </xf>
    <xf numFmtId="3" fontId="9" fillId="0" borderId="104" xfId="0" applyNumberFormat="1" applyFont="1" applyBorder="1" applyAlignment="1">
      <alignment vertical="center"/>
    </xf>
    <xf numFmtId="3" fontId="11" fillId="0" borderId="104" xfId="0" applyNumberFormat="1" applyFont="1" applyBorder="1" applyAlignment="1">
      <alignment vertical="center"/>
    </xf>
    <xf numFmtId="3" fontId="8" fillId="0" borderId="105" xfId="0" applyNumberFormat="1" applyFont="1" applyBorder="1" applyAlignment="1">
      <alignment horizontal="center" vertical="center"/>
    </xf>
    <xf numFmtId="3" fontId="8" fillId="6" borderId="105" xfId="0" applyNumberFormat="1" applyFont="1" applyFill="1" applyBorder="1" applyAlignment="1">
      <alignment horizontal="center" vertical="center"/>
    </xf>
    <xf numFmtId="3" fontId="11" fillId="0" borderId="106" xfId="0" applyNumberFormat="1" applyFont="1" applyBorder="1" applyAlignment="1">
      <alignment vertical="center"/>
    </xf>
    <xf numFmtId="3" fontId="79" fillId="0" borderId="59" xfId="29" applyNumberFormat="1" applyFont="1" applyBorder="1"/>
    <xf numFmtId="3" fontId="22" fillId="0" borderId="0" xfId="35" applyNumberFormat="1" applyFont="1" applyAlignment="1">
      <alignment horizontal="right" vertical="center" wrapText="1"/>
    </xf>
    <xf numFmtId="3" fontId="13" fillId="0" borderId="109" xfId="0" applyNumberFormat="1" applyFont="1" applyBorder="1" applyAlignment="1">
      <alignment horizontal="left" vertical="center" wrapText="1"/>
    </xf>
    <xf numFmtId="3" fontId="27" fillId="0" borderId="58" xfId="29" applyNumberFormat="1" applyFont="1" applyBorder="1" applyAlignment="1">
      <alignment horizontal="right"/>
    </xf>
    <xf numFmtId="3" fontId="12" fillId="0" borderId="84" xfId="29" applyNumberFormat="1" applyFont="1" applyBorder="1" applyAlignment="1">
      <alignment horizontal="right"/>
    </xf>
    <xf numFmtId="3" fontId="27" fillId="0" borderId="16" xfId="29" applyNumberFormat="1" applyFont="1" applyBorder="1"/>
    <xf numFmtId="3" fontId="13" fillId="0" borderId="57" xfId="29" applyNumberFormat="1" applyBorder="1"/>
    <xf numFmtId="3" fontId="27" fillId="0" borderId="98" xfId="29" applyNumberFormat="1" applyFont="1" applyBorder="1"/>
    <xf numFmtId="3" fontId="13" fillId="0" borderId="110" xfId="0" applyNumberFormat="1" applyFont="1" applyBorder="1" applyAlignment="1">
      <alignment wrapText="1"/>
    </xf>
    <xf numFmtId="3" fontId="13" fillId="0" borderId="110" xfId="36" applyNumberFormat="1" applyFont="1" applyBorder="1" applyAlignment="1">
      <alignment wrapText="1"/>
    </xf>
    <xf numFmtId="3" fontId="13" fillId="0" borderId="110" xfId="0" applyNumberFormat="1" applyFont="1" applyBorder="1" applyAlignment="1">
      <alignment horizontal="right" vertical="center" wrapText="1"/>
    </xf>
    <xf numFmtId="3" fontId="13" fillId="0" borderId="110" xfId="36" applyNumberFormat="1" applyFont="1" applyBorder="1" applyAlignment="1">
      <alignment horizontal="right" vertical="center" wrapText="1"/>
    </xf>
    <xf numFmtId="3" fontId="13" fillId="0" borderId="110" xfId="13" applyNumberFormat="1" applyFont="1" applyBorder="1" applyAlignment="1">
      <alignment horizontal="right" vertical="center"/>
    </xf>
    <xf numFmtId="3" fontId="13" fillId="0" borderId="24" xfId="13" applyNumberFormat="1" applyFont="1" applyBorder="1" applyAlignment="1">
      <alignment horizontal="right"/>
    </xf>
    <xf numFmtId="3" fontId="8" fillId="2" borderId="24" xfId="13" applyNumberFormat="1" applyFont="1" applyFill="1" applyBorder="1" applyAlignment="1">
      <alignment horizontal="right"/>
    </xf>
    <xf numFmtId="3" fontId="13" fillId="0" borderId="55" xfId="13" applyNumberFormat="1" applyFont="1" applyBorder="1" applyAlignment="1">
      <alignment horizontal="right"/>
    </xf>
    <xf numFmtId="3" fontId="13" fillId="0" borderId="55" xfId="36" applyNumberFormat="1" applyFont="1" applyBorder="1" applyAlignment="1">
      <alignment horizontal="right" wrapText="1"/>
    </xf>
    <xf numFmtId="3" fontId="13" fillId="0" borderId="62" xfId="36" applyNumberFormat="1" applyFont="1" applyBorder="1" applyAlignment="1">
      <alignment horizontal="right" wrapText="1"/>
    </xf>
    <xf numFmtId="3" fontId="13" fillId="0" borderId="88" xfId="13" applyNumberFormat="1" applyFont="1" applyBorder="1"/>
    <xf numFmtId="3" fontId="13" fillId="0" borderId="76" xfId="13" applyNumberFormat="1" applyFont="1" applyBorder="1"/>
    <xf numFmtId="3" fontId="13" fillId="0" borderId="76" xfId="0" applyNumberFormat="1" applyFont="1" applyBorder="1" applyAlignment="1">
      <alignment horizontal="right" vertical="center" wrapText="1"/>
    </xf>
    <xf numFmtId="3" fontId="13" fillId="0" borderId="76" xfId="13" applyNumberFormat="1" applyFont="1" applyBorder="1" applyAlignment="1">
      <alignment horizontal="right" vertical="center"/>
    </xf>
    <xf numFmtId="3" fontId="13" fillId="0" borderId="0" xfId="13" applyNumberFormat="1" applyFont="1" applyAlignment="1">
      <alignment horizontal="right"/>
    </xf>
    <xf numFmtId="3" fontId="13" fillId="0" borderId="76" xfId="0" applyNumberFormat="1" applyFont="1" applyBorder="1" applyAlignment="1">
      <alignment wrapText="1"/>
    </xf>
    <xf numFmtId="3" fontId="13" fillId="0" borderId="89" xfId="13" applyNumberFormat="1" applyFont="1" applyBorder="1" applyAlignment="1">
      <alignment horizontal="right"/>
    </xf>
    <xf numFmtId="3" fontId="13" fillId="0" borderId="88" xfId="0" applyNumberFormat="1" applyFont="1" applyBorder="1" applyAlignment="1">
      <alignment wrapText="1"/>
    </xf>
    <xf numFmtId="3" fontId="13" fillId="0" borderId="88" xfId="36" applyNumberFormat="1" applyFont="1" applyBorder="1" applyAlignment="1">
      <alignment wrapText="1"/>
    </xf>
    <xf numFmtId="3" fontId="11" fillId="0" borderId="91" xfId="0" applyNumberFormat="1" applyFont="1" applyBorder="1" applyAlignment="1">
      <alignment wrapText="1"/>
    </xf>
    <xf numFmtId="3" fontId="11" fillId="0" borderId="91" xfId="36" applyNumberFormat="1" applyFont="1" applyBorder="1" applyAlignment="1">
      <alignment wrapText="1"/>
    </xf>
    <xf numFmtId="3" fontId="11" fillId="0" borderId="24" xfId="13" applyNumberFormat="1" applyFont="1" applyBorder="1"/>
    <xf numFmtId="3" fontId="11" fillId="0" borderId="91" xfId="13" applyNumberFormat="1" applyFont="1" applyBorder="1"/>
    <xf numFmtId="3" fontId="11" fillId="0" borderId="24" xfId="29" applyNumberFormat="1" applyFont="1" applyBorder="1"/>
    <xf numFmtId="3" fontId="13" fillId="0" borderId="92" xfId="0" applyNumberFormat="1" applyFont="1" applyBorder="1" applyAlignment="1">
      <alignment horizontal="right" wrapText="1"/>
    </xf>
    <xf numFmtId="3" fontId="11" fillId="0" borderId="92" xfId="32" applyNumberFormat="1" applyFont="1" applyBorder="1" applyAlignment="1">
      <alignment horizontal="right" wrapText="1"/>
    </xf>
    <xf numFmtId="3" fontId="7" fillId="0" borderId="24" xfId="0" applyNumberFormat="1" applyFont="1" applyBorder="1" applyAlignment="1">
      <alignment horizontal="right"/>
    </xf>
    <xf numFmtId="3" fontId="7" fillId="0" borderId="24" xfId="0" applyNumberFormat="1" applyFont="1" applyBorder="1" applyAlignment="1">
      <alignment horizontal="right" wrapText="1"/>
    </xf>
    <xf numFmtId="3" fontId="27" fillId="0" borderId="24" xfId="32" applyNumberFormat="1" applyFont="1" applyBorder="1" applyAlignment="1">
      <alignment horizontal="right"/>
    </xf>
    <xf numFmtId="3" fontId="13" fillId="0" borderId="24" xfId="32" applyNumberFormat="1" applyBorder="1" applyAlignment="1">
      <alignment wrapText="1"/>
    </xf>
    <xf numFmtId="3" fontId="13" fillId="0" borderId="92" xfId="32" applyNumberFormat="1" applyBorder="1" applyAlignment="1">
      <alignment horizontal="right" wrapText="1"/>
    </xf>
    <xf numFmtId="3" fontId="13" fillId="0" borderId="92" xfId="32" applyNumberFormat="1" applyBorder="1" applyAlignment="1">
      <alignment horizontal="right"/>
    </xf>
    <xf numFmtId="3" fontId="13" fillId="0" borderId="24" xfId="32" applyNumberFormat="1" applyBorder="1" applyAlignment="1">
      <alignment horizontal="center"/>
    </xf>
    <xf numFmtId="3" fontId="27" fillId="0" borderId="24" xfId="32" applyNumberFormat="1" applyFont="1" applyBorder="1"/>
    <xf numFmtId="3" fontId="13" fillId="0" borderId="7" xfId="32" applyNumberFormat="1" applyBorder="1" applyAlignment="1">
      <alignment wrapText="1"/>
    </xf>
    <xf numFmtId="3" fontId="13" fillId="0" borderId="92" xfId="32" applyNumberFormat="1" applyBorder="1"/>
    <xf numFmtId="3" fontId="13" fillId="0" borderId="92" xfId="32" applyNumberFormat="1" applyBorder="1" applyAlignment="1">
      <alignment horizontal="center"/>
    </xf>
    <xf numFmtId="3" fontId="13" fillId="0" borderId="24" xfId="32" applyNumberFormat="1" applyBorder="1" applyAlignment="1">
      <alignment horizontal="right"/>
    </xf>
    <xf numFmtId="0" fontId="13" fillId="0" borderId="24" xfId="32" applyBorder="1" applyAlignment="1">
      <alignment wrapText="1"/>
    </xf>
    <xf numFmtId="0" fontId="13" fillId="0" borderId="86" xfId="32" applyBorder="1" applyAlignment="1">
      <alignment wrapText="1"/>
    </xf>
    <xf numFmtId="3" fontId="13" fillId="0" borderId="86" xfId="32" applyNumberFormat="1" applyBorder="1" applyAlignment="1">
      <alignment horizontal="right"/>
    </xf>
    <xf numFmtId="3" fontId="12" fillId="2" borderId="24" xfId="32" applyNumberFormat="1" applyFont="1" applyFill="1" applyBorder="1"/>
    <xf numFmtId="3" fontId="13" fillId="0" borderId="0" xfId="42" applyNumberFormat="1" applyFont="1" applyAlignment="1">
      <alignment horizontal="right" vertical="top" wrapText="1"/>
    </xf>
    <xf numFmtId="3" fontId="7" fillId="0" borderId="24" xfId="0" applyNumberFormat="1" applyFont="1" applyBorder="1"/>
    <xf numFmtId="3" fontId="12" fillId="8" borderId="58" xfId="29" applyNumberFormat="1" applyFont="1" applyFill="1" applyBorder="1" applyAlignment="1">
      <alignment horizontal="right"/>
    </xf>
    <xf numFmtId="3" fontId="27" fillId="0" borderId="84" xfId="29" applyNumberFormat="1" applyFont="1" applyBorder="1" applyAlignment="1">
      <alignment horizontal="right"/>
    </xf>
    <xf numFmtId="3" fontId="29" fillId="0" borderId="24" xfId="29" applyNumberFormat="1" applyFont="1" applyBorder="1" applyAlignment="1">
      <alignment horizontal="right" wrapText="1"/>
    </xf>
    <xf numFmtId="3" fontId="13" fillId="0" borderId="62" xfId="29" applyNumberFormat="1" applyBorder="1" applyAlignment="1">
      <alignment horizontal="right"/>
    </xf>
    <xf numFmtId="3" fontId="12" fillId="8" borderId="69" xfId="29" applyNumberFormat="1" applyFont="1" applyFill="1" applyBorder="1" applyAlignment="1">
      <alignment horizontal="right"/>
    </xf>
    <xf numFmtId="3" fontId="13" fillId="2" borderId="24" xfId="29" applyNumberFormat="1" applyFill="1" applyBorder="1"/>
    <xf numFmtId="3" fontId="13" fillId="7" borderId="24" xfId="29" applyNumberFormat="1" applyFill="1" applyBorder="1"/>
    <xf numFmtId="3" fontId="27" fillId="7" borderId="16" xfId="29" applyNumberFormat="1" applyFont="1" applyFill="1" applyBorder="1"/>
    <xf numFmtId="3" fontId="13" fillId="2" borderId="16" xfId="29" applyNumberFormat="1" applyFill="1" applyBorder="1"/>
    <xf numFmtId="3" fontId="13" fillId="2" borderId="98" xfId="29" applyNumberFormat="1" applyFill="1" applyBorder="1"/>
    <xf numFmtId="3" fontId="13" fillId="0" borderId="110" xfId="29" applyNumberFormat="1" applyBorder="1"/>
    <xf numFmtId="3" fontId="27" fillId="2" borderId="59" xfId="29" applyNumberFormat="1" applyFont="1" applyFill="1" applyBorder="1"/>
    <xf numFmtId="3" fontId="13" fillId="0" borderId="58" xfId="29" applyNumberFormat="1" applyBorder="1"/>
    <xf numFmtId="3" fontId="13" fillId="0" borderId="95" xfId="29" applyNumberFormat="1" applyBorder="1"/>
    <xf numFmtId="3" fontId="27" fillId="0" borderId="27" xfId="29" applyNumberFormat="1" applyFont="1" applyBorder="1"/>
    <xf numFmtId="3" fontId="13" fillId="0" borderId="96" xfId="29" applyNumberFormat="1" applyBorder="1"/>
    <xf numFmtId="3" fontId="13" fillId="0" borderId="97" xfId="29" applyNumberFormat="1" applyBorder="1"/>
    <xf numFmtId="0" fontId="19" fillId="0" borderId="99" xfId="34" applyFont="1" applyBorder="1" applyAlignment="1">
      <alignment horizontal="right" vertical="center" wrapText="1"/>
    </xf>
    <xf numFmtId="3" fontId="29" fillId="0" borderId="99" xfId="0" applyNumberFormat="1" applyFont="1" applyBorder="1"/>
    <xf numFmtId="3" fontId="30" fillId="0" borderId="99" xfId="0" applyNumberFormat="1" applyFont="1" applyBorder="1"/>
    <xf numFmtId="3" fontId="19" fillId="0" borderId="99" xfId="32" applyNumberFormat="1" applyFont="1" applyBorder="1" applyAlignment="1">
      <alignment horizontal="right"/>
    </xf>
    <xf numFmtId="0" fontId="19" fillId="0" borderId="99" xfId="32" applyFont="1" applyBorder="1" applyAlignment="1">
      <alignment horizontal="right"/>
    </xf>
    <xf numFmtId="3" fontId="29" fillId="2" borderId="99" xfId="0" applyNumberFormat="1" applyFont="1" applyFill="1" applyBorder="1"/>
    <xf numFmtId="3" fontId="60" fillId="2" borderId="99" xfId="0" applyNumberFormat="1" applyFont="1" applyFill="1" applyBorder="1"/>
    <xf numFmtId="0" fontId="19" fillId="0" borderId="99" xfId="34" applyFont="1" applyBorder="1" applyAlignment="1">
      <alignment horizontal="right" vertical="center"/>
    </xf>
    <xf numFmtId="3" fontId="30" fillId="2" borderId="99" xfId="0" applyNumberFormat="1" applyFont="1" applyFill="1" applyBorder="1"/>
    <xf numFmtId="3" fontId="20" fillId="2" borderId="99" xfId="0" applyNumberFormat="1" applyFont="1" applyFill="1" applyBorder="1"/>
    <xf numFmtId="38" fontId="11" fillId="9" borderId="44" xfId="33" applyNumberFormat="1" applyFont="1" applyFill="1" applyBorder="1" applyAlignment="1">
      <alignment vertical="center"/>
    </xf>
    <xf numFmtId="38" fontId="11" fillId="9" borderId="101" xfId="33" applyNumberFormat="1" applyFont="1" applyFill="1" applyBorder="1" applyAlignment="1">
      <alignment vertical="center"/>
    </xf>
    <xf numFmtId="38" fontId="11" fillId="9" borderId="39" xfId="33" applyNumberFormat="1" applyFont="1" applyFill="1" applyBorder="1" applyAlignment="1">
      <alignment vertical="center"/>
    </xf>
    <xf numFmtId="3" fontId="15" fillId="2" borderId="48" xfId="33" applyNumberFormat="1" applyFont="1" applyFill="1" applyBorder="1" applyAlignment="1">
      <alignment horizontal="right" vertical="center"/>
    </xf>
    <xf numFmtId="3" fontId="15" fillId="2" borderId="47" xfId="33" applyNumberFormat="1" applyFont="1" applyFill="1" applyBorder="1" applyAlignment="1">
      <alignment horizontal="right" vertical="center"/>
    </xf>
    <xf numFmtId="3" fontId="15" fillId="2" borderId="17" xfId="33" applyNumberFormat="1" applyFont="1" applyFill="1" applyBorder="1" applyAlignment="1">
      <alignment horizontal="right" vertical="center"/>
    </xf>
    <xf numFmtId="3" fontId="15" fillId="2" borderId="37" xfId="33" applyNumberFormat="1" applyFont="1" applyFill="1" applyBorder="1" applyAlignment="1">
      <alignment horizontal="right" vertical="center"/>
    </xf>
    <xf numFmtId="3" fontId="11" fillId="2" borderId="47" xfId="33" applyNumberFormat="1" applyFont="1" applyFill="1" applyBorder="1" applyAlignment="1">
      <alignment horizontal="right" vertical="center"/>
    </xf>
    <xf numFmtId="3" fontId="11" fillId="2" borderId="17" xfId="33" applyNumberFormat="1" applyFont="1" applyFill="1" applyBorder="1" applyAlignment="1">
      <alignment horizontal="right" vertical="center"/>
    </xf>
    <xf numFmtId="3" fontId="11" fillId="2" borderId="48" xfId="33" applyNumberFormat="1" applyFont="1" applyFill="1" applyBorder="1" applyAlignment="1">
      <alignment horizontal="right" vertical="center"/>
    </xf>
    <xf numFmtId="3" fontId="15" fillId="2" borderId="41" xfId="33" applyNumberFormat="1" applyFont="1" applyFill="1" applyBorder="1" applyAlignment="1">
      <alignment horizontal="right" vertical="center"/>
    </xf>
    <xf numFmtId="3" fontId="15" fillId="2" borderId="38" xfId="33" applyNumberFormat="1" applyFont="1" applyFill="1" applyBorder="1" applyAlignment="1">
      <alignment horizontal="right" vertical="center"/>
    </xf>
    <xf numFmtId="3" fontId="13" fillId="2" borderId="24" xfId="34" applyNumberFormat="1" applyFont="1" applyFill="1" applyBorder="1" applyAlignment="1">
      <alignment horizontal="right" wrapText="1"/>
    </xf>
    <xf numFmtId="3" fontId="13" fillId="0" borderId="93" xfId="0" applyNumberFormat="1" applyFont="1" applyBorder="1" applyAlignment="1">
      <alignment horizontal="right" wrapText="1"/>
    </xf>
    <xf numFmtId="3" fontId="13" fillId="0" borderId="24" xfId="9" applyNumberFormat="1" applyFont="1" applyBorder="1" applyAlignment="1">
      <alignment horizontal="right" wrapText="1"/>
    </xf>
    <xf numFmtId="165" fontId="25" fillId="0" borderId="24" xfId="34" applyNumberFormat="1" applyFont="1" applyBorder="1" applyAlignment="1">
      <alignment horizontal="center" vertical="center" wrapText="1"/>
    </xf>
    <xf numFmtId="165" fontId="25" fillId="2" borderId="24" xfId="34" applyNumberFormat="1" applyFont="1" applyFill="1" applyBorder="1" applyAlignment="1">
      <alignment horizontal="center" vertical="center" wrapText="1"/>
    </xf>
    <xf numFmtId="3" fontId="13" fillId="0" borderId="95" xfId="34" applyNumberFormat="1" applyFont="1" applyBorder="1" applyAlignment="1">
      <alignment vertical="center" wrapText="1"/>
    </xf>
    <xf numFmtId="3" fontId="13" fillId="0" borderId="95" xfId="34" applyNumberFormat="1" applyFont="1" applyBorder="1" applyAlignment="1">
      <alignment horizontal="right" vertical="center" wrapText="1"/>
    </xf>
    <xf numFmtId="3" fontId="13" fillId="7" borderId="24" xfId="34" applyNumberFormat="1" applyFont="1" applyFill="1" applyBorder="1" applyAlignment="1">
      <alignment horizontal="right" wrapText="1"/>
    </xf>
    <xf numFmtId="3" fontId="13" fillId="0" borderId="93" xfId="9" applyNumberFormat="1" applyFont="1" applyFill="1" applyBorder="1" applyAlignment="1">
      <alignment horizontal="right" wrapText="1"/>
    </xf>
    <xf numFmtId="3" fontId="13" fillId="0" borderId="95" xfId="9" applyNumberFormat="1" applyFont="1" applyFill="1" applyBorder="1" applyAlignment="1">
      <alignment horizontal="right" wrapText="1"/>
    </xf>
    <xf numFmtId="3" fontId="13" fillId="0" borderId="87" xfId="9" applyNumberFormat="1" applyFont="1" applyBorder="1" applyAlignment="1">
      <alignment horizontal="right" wrapText="1"/>
    </xf>
    <xf numFmtId="3" fontId="13" fillId="0" borderId="0" xfId="32" applyNumberFormat="1"/>
    <xf numFmtId="0" fontId="32" fillId="0" borderId="0" xfId="58"/>
    <xf numFmtId="0" fontId="42" fillId="0" borderId="0" xfId="58" applyFont="1"/>
    <xf numFmtId="0" fontId="82" fillId="0" borderId="0" xfId="38" applyFont="1"/>
    <xf numFmtId="0" fontId="83" fillId="0" borderId="0" xfId="58" applyFont="1"/>
    <xf numFmtId="167" fontId="61" fillId="0" borderId="0" xfId="59" applyNumberFormat="1" applyFont="1" applyFill="1"/>
    <xf numFmtId="167" fontId="76" fillId="0" borderId="0" xfId="59" applyNumberFormat="1" applyFont="1"/>
    <xf numFmtId="0" fontId="59" fillId="0" borderId="0" xfId="39" applyFont="1" applyAlignment="1">
      <alignment vertical="center" wrapText="1"/>
    </xf>
    <xf numFmtId="3" fontId="58" fillId="0" borderId="0" xfId="39" applyNumberFormat="1" applyFont="1" applyAlignment="1">
      <alignment horizontal="center" vertical="center"/>
    </xf>
    <xf numFmtId="3" fontId="37" fillId="0" borderId="0" xfId="39" applyNumberFormat="1" applyFont="1" applyAlignment="1">
      <alignment horizontal="center" vertical="center"/>
    </xf>
    <xf numFmtId="0" fontId="59" fillId="0" borderId="0" xfId="39" applyFont="1" applyAlignment="1">
      <alignment wrapText="1"/>
    </xf>
    <xf numFmtId="3" fontId="58" fillId="0" borderId="0" xfId="39" applyNumberFormat="1" applyFont="1"/>
    <xf numFmtId="167" fontId="76" fillId="0" borderId="0" xfId="59" applyNumberFormat="1" applyFont="1" applyBorder="1"/>
    <xf numFmtId="3" fontId="84" fillId="0" borderId="0" xfId="39" applyNumberFormat="1" applyFont="1"/>
    <xf numFmtId="3" fontId="37" fillId="0" borderId="0" xfId="39" applyNumberFormat="1" applyFont="1"/>
    <xf numFmtId="0" fontId="37" fillId="0" borderId="0" xfId="39" applyFont="1" applyAlignment="1">
      <alignment wrapText="1"/>
    </xf>
    <xf numFmtId="167" fontId="61" fillId="0" borderId="0" xfId="59" applyNumberFormat="1" applyFont="1" applyBorder="1" applyAlignment="1">
      <alignment horizontal="center"/>
    </xf>
    <xf numFmtId="167" fontId="37" fillId="0" borderId="0" xfId="59" applyNumberFormat="1" applyFont="1" applyBorder="1" applyAlignment="1">
      <alignment horizontal="center"/>
    </xf>
    <xf numFmtId="167" fontId="37" fillId="0" borderId="0" xfId="59" applyNumberFormat="1" applyFont="1" applyBorder="1" applyAlignment="1">
      <alignment horizontal="center" vertical="top" wrapText="1"/>
    </xf>
    <xf numFmtId="3" fontId="58" fillId="0" borderId="0" xfId="59" applyNumberFormat="1" applyFont="1" applyBorder="1" applyAlignment="1">
      <alignment horizontal="right"/>
    </xf>
    <xf numFmtId="167" fontId="37" fillId="0" borderId="0" xfId="59" applyNumberFormat="1" applyFont="1" applyBorder="1" applyAlignment="1">
      <alignment horizontal="right"/>
    </xf>
    <xf numFmtId="3" fontId="37" fillId="0" borderId="0" xfId="39" applyNumberFormat="1" applyFont="1" applyAlignment="1">
      <alignment horizontal="right" vertical="top" wrapText="1"/>
    </xf>
    <xf numFmtId="14" fontId="58" fillId="0" borderId="0" xfId="59" applyNumberFormat="1" applyFont="1" applyBorder="1" applyAlignment="1">
      <alignment horizontal="center"/>
    </xf>
    <xf numFmtId="167" fontId="42" fillId="0" borderId="0" xfId="59" applyNumberFormat="1" applyFont="1" applyBorder="1" applyAlignment="1">
      <alignment horizontal="left" indent="1"/>
    </xf>
    <xf numFmtId="3" fontId="58" fillId="0" borderId="0" xfId="59" applyNumberFormat="1" applyFont="1" applyBorder="1" applyAlignment="1">
      <alignment horizontal="center"/>
    </xf>
    <xf numFmtId="167" fontId="42" fillId="0" borderId="0" xfId="59" applyNumberFormat="1" applyFont="1" applyBorder="1" applyAlignment="1">
      <alignment horizontal="left" wrapText="1" indent="1"/>
    </xf>
    <xf numFmtId="0" fontId="37" fillId="0" borderId="0" xfId="39" applyFont="1" applyAlignment="1">
      <alignment horizontal="left" wrapText="1"/>
    </xf>
    <xf numFmtId="167" fontId="40" fillId="0" borderId="0" xfId="59" applyNumberFormat="1" applyFont="1" applyBorder="1"/>
    <xf numFmtId="167" fontId="37" fillId="0" borderId="0" xfId="59" applyNumberFormat="1" applyFont="1" applyBorder="1" applyAlignment="1">
      <alignment horizontal="right" vertical="top" wrapText="1"/>
    </xf>
    <xf numFmtId="3" fontId="61" fillId="0" borderId="0" xfId="39" applyNumberFormat="1" applyFont="1"/>
    <xf numFmtId="167" fontId="40" fillId="0" borderId="0" xfId="59" applyNumberFormat="1" applyFont="1" applyBorder="1" applyAlignment="1">
      <alignment horizontal="center"/>
    </xf>
    <xf numFmtId="0" fontId="60" fillId="0" borderId="0" xfId="38" applyFont="1"/>
    <xf numFmtId="0" fontId="46" fillId="0" borderId="0" xfId="58" applyFont="1"/>
    <xf numFmtId="167" fontId="40" fillId="0" borderId="0" xfId="38" applyNumberFormat="1" applyFont="1"/>
    <xf numFmtId="0" fontId="85" fillId="0" borderId="0" xfId="39" applyFont="1" applyAlignment="1">
      <alignment horizontal="left"/>
    </xf>
    <xf numFmtId="167" fontId="27" fillId="0" borderId="0" xfId="59" applyNumberFormat="1" applyFont="1" applyBorder="1" applyAlignment="1"/>
    <xf numFmtId="167" fontId="84" fillId="0" borderId="0" xfId="59" applyNumberFormat="1" applyFont="1" applyBorder="1" applyAlignment="1"/>
    <xf numFmtId="167" fontId="42" fillId="0" borderId="0" xfId="59" applyNumberFormat="1" applyFont="1" applyBorder="1"/>
    <xf numFmtId="167" fontId="84" fillId="0" borderId="0" xfId="59" applyNumberFormat="1" applyFont="1" applyBorder="1" applyAlignment="1">
      <alignment horizontal="center"/>
    </xf>
    <xf numFmtId="167" fontId="40" fillId="0" borderId="0" xfId="59" applyNumberFormat="1" applyFont="1" applyBorder="1" applyAlignment="1"/>
    <xf numFmtId="167" fontId="54" fillId="0" borderId="0" xfId="59" applyNumberFormat="1" applyFont="1" applyBorder="1" applyAlignment="1">
      <alignment horizontal="center"/>
    </xf>
    <xf numFmtId="167" fontId="81" fillId="0" borderId="0" xfId="59" applyNumberFormat="1" applyFont="1" applyBorder="1" applyAlignment="1">
      <alignment horizontal="center"/>
    </xf>
    <xf numFmtId="167" fontId="61" fillId="0" borderId="0" xfId="59" applyNumberFormat="1" applyFont="1" applyBorder="1" applyAlignment="1"/>
    <xf numFmtId="167" fontId="61" fillId="0" borderId="0" xfId="39" applyNumberFormat="1" applyFont="1"/>
    <xf numFmtId="0" fontId="42" fillId="0" borderId="0" xfId="58" applyFont="1" applyAlignment="1">
      <alignment horizontal="left"/>
    </xf>
    <xf numFmtId="167" fontId="77" fillId="0" borderId="0" xfId="59" applyNumberFormat="1" applyFont="1"/>
    <xf numFmtId="0" fontId="61" fillId="0" borderId="0" xfId="58" applyFont="1"/>
    <xf numFmtId="167" fontId="42" fillId="0" borderId="0" xfId="59" applyNumberFormat="1" applyFont="1"/>
    <xf numFmtId="167" fontId="32" fillId="0" borderId="0" xfId="59" applyNumberFormat="1" applyFont="1"/>
    <xf numFmtId="3" fontId="27" fillId="2" borderId="111" xfId="29" applyNumberFormat="1" applyFont="1" applyFill="1" applyBorder="1"/>
    <xf numFmtId="3" fontId="27" fillId="2" borderId="110" xfId="29" applyNumberFormat="1" applyFont="1" applyFill="1" applyBorder="1"/>
    <xf numFmtId="0" fontId="12" fillId="2" borderId="110" xfId="6" applyFont="1" applyFill="1" applyBorder="1" applyAlignment="1">
      <alignment horizontal="center" vertical="top" wrapText="1"/>
    </xf>
    <xf numFmtId="0" fontId="22" fillId="2" borderId="110" xfId="0" applyFont="1" applyFill="1" applyBorder="1" applyAlignment="1">
      <alignment horizontal="center" vertical="center" wrapText="1"/>
    </xf>
    <xf numFmtId="0" fontId="12" fillId="2" borderId="110" xfId="6" applyFont="1" applyFill="1" applyBorder="1" applyAlignment="1">
      <alignment horizontal="center" vertical="center" wrapText="1"/>
    </xf>
    <xf numFmtId="0" fontId="13" fillId="0" borderId="113" xfId="1" applyFont="1" applyBorder="1" applyAlignment="1">
      <alignment horizontal="center" vertical="center"/>
    </xf>
    <xf numFmtId="0" fontId="12" fillId="0" borderId="114" xfId="1" applyFont="1" applyBorder="1" applyAlignment="1">
      <alignment vertical="center"/>
    </xf>
    <xf numFmtId="0" fontId="12" fillId="0" borderId="113" xfId="1" applyFont="1" applyBorder="1" applyAlignment="1">
      <alignment horizontal="center" vertical="center"/>
    </xf>
    <xf numFmtId="0" fontId="13" fillId="0" borderId="113" xfId="1" applyFont="1" applyBorder="1" applyAlignment="1">
      <alignment vertical="center"/>
    </xf>
    <xf numFmtId="0" fontId="13" fillId="0" borderId="110" xfId="1" applyFont="1" applyBorder="1" applyAlignment="1">
      <alignment horizontal="center" vertical="center"/>
    </xf>
    <xf numFmtId="0" fontId="12" fillId="0" borderId="111" xfId="1" applyFont="1" applyBorder="1" applyAlignment="1">
      <alignment vertical="center"/>
    </xf>
    <xf numFmtId="0" fontId="12" fillId="0" borderId="110" xfId="1" applyFont="1" applyBorder="1" applyAlignment="1">
      <alignment horizontal="center" vertical="center"/>
    </xf>
    <xf numFmtId="0" fontId="13" fillId="0" borderId="110" xfId="1" applyFont="1" applyBorder="1" applyAlignment="1">
      <alignment vertical="center"/>
    </xf>
    <xf numFmtId="3" fontId="13" fillId="0" borderId="110" xfId="0" applyNumberFormat="1" applyFont="1" applyBorder="1" applyAlignment="1">
      <alignment horizontal="center" vertical="center"/>
    </xf>
    <xf numFmtId="0" fontId="13" fillId="0" borderId="111" xfId="6" applyFont="1" applyBorder="1" applyAlignment="1">
      <alignment vertical="center"/>
    </xf>
    <xf numFmtId="0" fontId="13" fillId="0" borderId="110" xfId="6" applyFont="1" applyBorder="1" applyAlignment="1">
      <alignment horizontal="center" vertical="center"/>
    </xf>
    <xf numFmtId="3" fontId="12" fillId="0" borderId="110" xfId="0" applyNumberFormat="1" applyFont="1" applyBorder="1" applyAlignment="1">
      <alignment vertical="center"/>
    </xf>
    <xf numFmtId="3" fontId="13" fillId="0" borderId="110" xfId="1" applyNumberFormat="1" applyFont="1" applyBorder="1" applyAlignment="1">
      <alignment vertical="center"/>
    </xf>
    <xf numFmtId="0" fontId="13" fillId="0" borderId="111" xfId="1" applyFont="1" applyBorder="1" applyAlignment="1">
      <alignment vertical="center" wrapText="1"/>
    </xf>
    <xf numFmtId="0" fontId="13" fillId="0" borderId="110" xfId="1" applyFont="1" applyBorder="1" applyAlignment="1">
      <alignment horizontal="center" vertical="center" wrapText="1"/>
    </xf>
    <xf numFmtId="0" fontId="13" fillId="0" borderId="111" xfId="1" applyFont="1" applyBorder="1" applyAlignment="1">
      <alignment vertical="center"/>
    </xf>
    <xf numFmtId="167" fontId="13" fillId="0" borderId="110" xfId="9" applyNumberFormat="1" applyFont="1" applyBorder="1" applyAlignment="1">
      <alignment horizontal="center" vertical="center"/>
    </xf>
    <xf numFmtId="0" fontId="12" fillId="2" borderId="110" xfId="1" applyFont="1" applyFill="1" applyBorder="1" applyAlignment="1">
      <alignment horizontal="center" vertical="center"/>
    </xf>
    <xf numFmtId="3" fontId="12" fillId="2" borderId="111" xfId="0" applyNumberFormat="1" applyFont="1" applyFill="1" applyBorder="1" applyAlignment="1">
      <alignment vertical="center"/>
    </xf>
    <xf numFmtId="3" fontId="12" fillId="2" borderId="110" xfId="1" applyNumberFormat="1" applyFont="1" applyFill="1" applyBorder="1" applyAlignment="1">
      <alignment vertical="center"/>
    </xf>
    <xf numFmtId="3" fontId="12" fillId="0" borderId="110" xfId="1" applyNumberFormat="1" applyFont="1" applyBorder="1" applyAlignment="1">
      <alignment vertical="center"/>
    </xf>
    <xf numFmtId="0" fontId="13" fillId="0" borderId="111" xfId="11" applyFont="1" applyBorder="1" applyAlignment="1">
      <alignment vertical="center" wrapText="1"/>
    </xf>
    <xf numFmtId="0" fontId="13" fillId="0" borderId="110" xfId="9" applyNumberFormat="1" applyFont="1" applyBorder="1" applyAlignment="1">
      <alignment horizontal="center" vertical="center"/>
    </xf>
    <xf numFmtId="3" fontId="13" fillId="0" borderId="111" xfId="0" applyNumberFormat="1" applyFont="1" applyBorder="1" applyAlignment="1">
      <alignment horizontal="left" vertical="center" wrapText="1"/>
    </xf>
    <xf numFmtId="3" fontId="38" fillId="0" borderId="110" xfId="1" applyNumberFormat="1" applyFont="1" applyBorder="1" applyAlignment="1">
      <alignment vertical="center"/>
    </xf>
    <xf numFmtId="3" fontId="11" fillId="0" borderId="111" xfId="0" applyNumberFormat="1" applyFont="1" applyBorder="1" applyAlignment="1">
      <alignment vertical="center"/>
    </xf>
    <xf numFmtId="0" fontId="13" fillId="0" borderId="110" xfId="9" applyNumberFormat="1" applyFont="1" applyFill="1" applyBorder="1" applyAlignment="1">
      <alignment horizontal="center" vertical="center"/>
    </xf>
    <xf numFmtId="3" fontId="13" fillId="0" borderId="110" xfId="9" applyNumberFormat="1" applyFont="1" applyFill="1" applyBorder="1" applyAlignment="1">
      <alignment horizontal="center" vertical="center"/>
    </xf>
    <xf numFmtId="3" fontId="11" fillId="0" borderId="110" xfId="0" applyNumberFormat="1" applyFont="1" applyBorder="1" applyAlignment="1">
      <alignment vertical="center"/>
    </xf>
    <xf numFmtId="3" fontId="11" fillId="0" borderId="111" xfId="0" applyNumberFormat="1" applyFont="1" applyBorder="1" applyAlignment="1">
      <alignment vertical="center" wrapText="1"/>
    </xf>
    <xf numFmtId="3" fontId="11" fillId="0" borderId="111" xfId="3" applyNumberFormat="1" applyFont="1" applyBorder="1" applyAlignment="1">
      <alignment vertical="center"/>
    </xf>
    <xf numFmtId="3" fontId="11" fillId="0" borderId="111" xfId="0" applyNumberFormat="1" applyFont="1" applyBorder="1" applyAlignment="1">
      <alignment horizontal="left" vertical="center"/>
    </xf>
    <xf numFmtId="3" fontId="13" fillId="0" borderId="110" xfId="60" applyNumberFormat="1" applyFont="1" applyFill="1" applyBorder="1" applyAlignment="1">
      <alignment horizontal="center" vertical="center" wrapText="1"/>
    </xf>
    <xf numFmtId="3" fontId="13" fillId="0" borderId="111" xfId="0" applyNumberFormat="1" applyFont="1" applyBorder="1" applyAlignment="1">
      <alignment vertical="center" wrapText="1"/>
    </xf>
    <xf numFmtId="3" fontId="12" fillId="2" borderId="110" xfId="0" applyNumberFormat="1" applyFont="1" applyFill="1" applyBorder="1" applyAlignment="1">
      <alignment horizontal="center" vertical="center"/>
    </xf>
    <xf numFmtId="3" fontId="12" fillId="0" borderId="110" xfId="0" applyNumberFormat="1" applyFont="1" applyBorder="1" applyAlignment="1">
      <alignment horizontal="center" vertical="center"/>
    </xf>
    <xf numFmtId="3" fontId="12" fillId="0" borderId="111" xfId="0" applyNumberFormat="1" applyFont="1" applyBorder="1" applyAlignment="1">
      <alignment vertical="center"/>
    </xf>
    <xf numFmtId="0" fontId="13" fillId="0" borderId="111" xfId="5" applyFont="1" applyBorder="1" applyAlignment="1">
      <alignment vertical="center" wrapText="1"/>
    </xf>
    <xf numFmtId="0" fontId="13" fillId="0" borderId="115" xfId="17" applyFont="1" applyBorder="1" applyAlignment="1">
      <alignment vertical="center" wrapText="1"/>
    </xf>
    <xf numFmtId="3" fontId="12" fillId="2" borderId="116" xfId="0" applyNumberFormat="1" applyFont="1" applyFill="1" applyBorder="1" applyAlignment="1">
      <alignment vertical="center"/>
    </xf>
    <xf numFmtId="0" fontId="12" fillId="0" borderId="116" xfId="1" applyFont="1" applyBorder="1" applyAlignment="1">
      <alignment vertical="center"/>
    </xf>
    <xf numFmtId="3" fontId="13" fillId="0" borderId="116" xfId="0" applyNumberFormat="1" applyFont="1" applyBorder="1" applyAlignment="1">
      <alignment horizontal="left" vertical="center" wrapText="1"/>
    </xf>
    <xf numFmtId="3" fontId="13" fillId="0" borderId="117" xfId="0" applyNumberFormat="1" applyFont="1" applyBorder="1" applyAlignment="1">
      <alignment horizontal="center" vertical="center" wrapText="1"/>
    </xf>
    <xf numFmtId="3" fontId="13" fillId="0" borderId="117" xfId="1" applyNumberFormat="1" applyFont="1" applyBorder="1" applyAlignment="1">
      <alignment vertical="center"/>
    </xf>
    <xf numFmtId="0" fontId="13" fillId="0" borderId="117" xfId="1" applyFont="1" applyBorder="1" applyAlignment="1">
      <alignment horizontal="center" vertical="center"/>
    </xf>
    <xf numFmtId="3" fontId="13" fillId="0" borderId="116" xfId="0" applyNumberFormat="1" applyFont="1" applyBorder="1" applyAlignment="1">
      <alignment vertical="center" wrapText="1"/>
    </xf>
    <xf numFmtId="3" fontId="38" fillId="0" borderId="117" xfId="1" applyNumberFormat="1" applyFont="1" applyBorder="1" applyAlignment="1">
      <alignment vertical="center"/>
    </xf>
    <xf numFmtId="0" fontId="13" fillId="0" borderId="116" xfId="1" applyFont="1" applyBorder="1" applyAlignment="1">
      <alignment vertical="center"/>
    </xf>
    <xf numFmtId="49" fontId="13" fillId="0" borderId="117" xfId="1" applyNumberFormat="1" applyFont="1" applyBorder="1" applyAlignment="1">
      <alignment horizontal="center" vertical="center"/>
    </xf>
    <xf numFmtId="0" fontId="13" fillId="0" borderId="116" xfId="12" applyFont="1" applyBorder="1" applyAlignment="1">
      <alignment vertical="center" wrapText="1"/>
    </xf>
    <xf numFmtId="49" fontId="13" fillId="0" borderId="117" xfId="12" applyNumberFormat="1" applyFont="1" applyBorder="1" applyAlignment="1">
      <alignment horizontal="center" vertical="center" wrapText="1"/>
    </xf>
    <xf numFmtId="0" fontId="13" fillId="0" borderId="117" xfId="1" applyFont="1" applyBorder="1" applyAlignment="1">
      <alignment horizontal="left" vertical="center"/>
    </xf>
    <xf numFmtId="3" fontId="13" fillId="0" borderId="116" xfId="0" applyNumberFormat="1" applyFont="1" applyBorder="1" applyAlignment="1">
      <alignment vertical="center"/>
    </xf>
    <xf numFmtId="49" fontId="13" fillId="0" borderId="117" xfId="0" applyNumberFormat="1" applyFont="1" applyBorder="1" applyAlignment="1">
      <alignment horizontal="center" vertical="center" wrapText="1"/>
    </xf>
    <xf numFmtId="3" fontId="13" fillId="0" borderId="116" xfId="0" applyNumberFormat="1" applyFont="1" applyBorder="1" applyAlignment="1">
      <alignment horizontal="left" vertical="center"/>
    </xf>
    <xf numFmtId="0" fontId="13" fillId="0" borderId="116" xfId="0" applyFont="1" applyBorder="1" applyAlignment="1">
      <alignment vertical="center" wrapText="1"/>
    </xf>
    <xf numFmtId="0" fontId="13" fillId="0" borderId="117" xfId="0" applyFont="1" applyBorder="1" applyAlignment="1">
      <alignment horizontal="left" vertical="top" wrapText="1"/>
    </xf>
    <xf numFmtId="0" fontId="13" fillId="0" borderId="0" xfId="1" applyFont="1" applyAlignment="1">
      <alignment vertical="center" wrapText="1"/>
    </xf>
    <xf numFmtId="0" fontId="11" fillId="0" borderId="116" xfId="14" applyFont="1" applyBorder="1" applyAlignment="1">
      <alignment horizontal="left" vertical="center" wrapText="1"/>
    </xf>
    <xf numFmtId="0" fontId="13" fillId="0" borderId="116" xfId="1" applyFont="1" applyBorder="1" applyAlignment="1">
      <alignment vertical="center" wrapText="1"/>
    </xf>
    <xf numFmtId="3" fontId="13" fillId="0" borderId="117" xfId="0" applyNumberFormat="1" applyFont="1" applyBorder="1" applyAlignment="1">
      <alignment vertical="center"/>
    </xf>
    <xf numFmtId="3" fontId="13" fillId="0" borderId="117" xfId="1" applyNumberFormat="1" applyFont="1" applyBorder="1" applyAlignment="1">
      <alignment horizontal="center" vertical="center"/>
    </xf>
    <xf numFmtId="0" fontId="12" fillId="2" borderId="117" xfId="1" applyFont="1" applyFill="1" applyBorder="1" applyAlignment="1">
      <alignment horizontal="center" vertical="center"/>
    </xf>
    <xf numFmtId="0" fontId="12" fillId="2" borderId="116" xfId="1" applyFont="1" applyFill="1" applyBorder="1" applyAlignment="1">
      <alignment vertical="center"/>
    </xf>
    <xf numFmtId="0" fontId="12" fillId="0" borderId="117" xfId="1" applyFont="1" applyBorder="1" applyAlignment="1">
      <alignment horizontal="center" vertical="center"/>
    </xf>
    <xf numFmtId="3" fontId="13" fillId="0" borderId="117" xfId="1" applyNumberFormat="1" applyFont="1" applyBorder="1" applyAlignment="1">
      <alignment horizontal="center" vertical="center" wrapText="1"/>
    </xf>
    <xf numFmtId="3" fontId="13" fillId="0" borderId="117" xfId="1" applyNumberFormat="1" applyFont="1" applyBorder="1" applyAlignment="1">
      <alignment vertical="center" wrapText="1"/>
    </xf>
    <xf numFmtId="0" fontId="13" fillId="0" borderId="116" xfId="0" applyFont="1" applyBorder="1" applyAlignment="1">
      <alignment horizontal="left" vertical="center" wrapText="1"/>
    </xf>
    <xf numFmtId="3" fontId="13" fillId="0" borderId="117" xfId="12" applyNumberFormat="1" applyFont="1" applyBorder="1" applyAlignment="1">
      <alignment horizontal="center" vertical="top" wrapText="1"/>
    </xf>
    <xf numFmtId="3" fontId="13" fillId="0" borderId="0" xfId="0" applyNumberFormat="1" applyFont="1" applyAlignment="1">
      <alignment vertical="center" wrapText="1"/>
    </xf>
    <xf numFmtId="3" fontId="13" fillId="0" borderId="115" xfId="16" applyNumberFormat="1" applyFont="1" applyBorder="1" applyAlignment="1">
      <alignment horizontal="left" vertical="center" wrapText="1"/>
    </xf>
    <xf numFmtId="3" fontId="13" fillId="0" borderId="110" xfId="1" applyNumberFormat="1" applyFont="1" applyBorder="1" applyAlignment="1">
      <alignment vertical="center" wrapText="1"/>
    </xf>
    <xf numFmtId="3" fontId="13" fillId="0" borderId="110" xfId="0" applyNumberFormat="1" applyFont="1" applyBorder="1" applyAlignment="1">
      <alignment vertical="center" wrapText="1"/>
    </xf>
    <xf numFmtId="3" fontId="13" fillId="0" borderId="110" xfId="12" applyNumberFormat="1" applyFont="1" applyBorder="1" applyAlignment="1">
      <alignment horizontal="center" vertical="center" wrapText="1"/>
    </xf>
    <xf numFmtId="0" fontId="13" fillId="0" borderId="111" xfId="12" applyFont="1" applyBorder="1" applyAlignment="1">
      <alignment vertical="center" wrapText="1"/>
    </xf>
    <xf numFmtId="3" fontId="13" fillId="0" borderId="118" xfId="0" applyNumberFormat="1" applyFont="1" applyBorder="1" applyAlignment="1">
      <alignment horizontal="left" vertical="center" wrapText="1"/>
    </xf>
    <xf numFmtId="0" fontId="13" fillId="0" borderId="108" xfId="12" applyFont="1" applyBorder="1" applyAlignment="1">
      <alignment horizontal="center" vertical="center" wrapText="1"/>
    </xf>
    <xf numFmtId="3" fontId="13" fillId="0" borderId="108" xfId="1" applyNumberFormat="1" applyFont="1" applyBorder="1" applyAlignment="1">
      <alignment vertical="center" wrapText="1"/>
    </xf>
    <xf numFmtId="0" fontId="13" fillId="0" borderId="108" xfId="1" applyFont="1" applyBorder="1" applyAlignment="1">
      <alignment horizontal="center" vertical="center"/>
    </xf>
    <xf numFmtId="3" fontId="11" fillId="0" borderId="108" xfId="0" applyNumberFormat="1" applyFont="1" applyBorder="1" applyAlignment="1">
      <alignment vertical="center" wrapText="1"/>
    </xf>
    <xf numFmtId="3" fontId="13" fillId="0" borderId="107" xfId="0" applyNumberFormat="1" applyFont="1" applyBorder="1" applyAlignment="1">
      <alignment horizontal="center" vertical="center"/>
    </xf>
    <xf numFmtId="0" fontId="13" fillId="0" borderId="108" xfId="12" applyFont="1" applyBorder="1" applyAlignment="1">
      <alignment vertical="center" wrapText="1"/>
    </xf>
    <xf numFmtId="0" fontId="13" fillId="0" borderId="119" xfId="12" applyFont="1" applyBorder="1" applyAlignment="1">
      <alignment vertical="center" wrapText="1"/>
    </xf>
    <xf numFmtId="0" fontId="13" fillId="0" borderId="110" xfId="12" applyFont="1" applyBorder="1" applyAlignment="1">
      <alignment vertical="center" wrapText="1"/>
    </xf>
    <xf numFmtId="3" fontId="13" fillId="0" borderId="113" xfId="12" applyNumberFormat="1" applyFont="1" applyBorder="1" applyAlignment="1">
      <alignment horizontal="center" vertical="center" wrapText="1"/>
    </xf>
    <xf numFmtId="0" fontId="0" fillId="0" borderId="110" xfId="0" applyBorder="1" applyAlignment="1">
      <alignment wrapText="1"/>
    </xf>
    <xf numFmtId="3" fontId="13" fillId="0" borderId="113" xfId="1" applyNumberFormat="1" applyFont="1" applyBorder="1" applyAlignment="1">
      <alignment vertical="center" wrapText="1"/>
    </xf>
    <xf numFmtId="0" fontId="13" fillId="0" borderId="0" xfId="12" applyFont="1" applyAlignment="1">
      <alignment vertical="center" wrapText="1"/>
    </xf>
    <xf numFmtId="0" fontId="11" fillId="0" borderId="111" xfId="12" applyFont="1" applyBorder="1" applyAlignment="1">
      <alignment vertical="center" wrapText="1"/>
    </xf>
    <xf numFmtId="3" fontId="11" fillId="0" borderId="110" xfId="12" applyNumberFormat="1" applyFont="1" applyBorder="1" applyAlignment="1">
      <alignment horizontal="center" vertical="center" wrapText="1"/>
    </xf>
    <xf numFmtId="0" fontId="13" fillId="0" borderId="111" xfId="0" applyFont="1" applyBorder="1" applyAlignment="1">
      <alignment horizontal="left" vertical="center" wrapText="1"/>
    </xf>
    <xf numFmtId="0" fontId="12" fillId="2" borderId="111" xfId="1" applyFont="1" applyFill="1" applyBorder="1" applyAlignment="1">
      <alignment vertical="center"/>
    </xf>
    <xf numFmtId="3" fontId="13" fillId="0" borderId="110" xfId="0" applyNumberFormat="1" applyFont="1" applyBorder="1" applyAlignment="1">
      <alignment horizontal="center" vertical="center" wrapText="1"/>
    </xf>
    <xf numFmtId="3" fontId="13" fillId="0" borderId="110" xfId="1" applyNumberFormat="1" applyFont="1" applyBorder="1" applyAlignment="1">
      <alignment horizontal="center" vertical="center"/>
    </xf>
    <xf numFmtId="0" fontId="13" fillId="0" borderId="111" xfId="7" applyFont="1" applyBorder="1" applyAlignment="1">
      <alignment vertical="center"/>
    </xf>
    <xf numFmtId="3" fontId="13" fillId="0" borderId="110" xfId="7" applyNumberFormat="1" applyFont="1" applyBorder="1" applyAlignment="1">
      <alignment horizontal="center" vertical="center"/>
    </xf>
    <xf numFmtId="0" fontId="13" fillId="0" borderId="120" xfId="1" applyFont="1" applyBorder="1" applyAlignment="1">
      <alignment horizontal="center" vertical="center"/>
    </xf>
    <xf numFmtId="0" fontId="13" fillId="0" borderId="110" xfId="1" applyFont="1" applyBorder="1" applyAlignment="1">
      <alignment vertical="center" wrapText="1"/>
    </xf>
    <xf numFmtId="0" fontId="13" fillId="0" borderId="114" xfId="1" applyFont="1" applyBorder="1" applyAlignment="1">
      <alignment vertical="center"/>
    </xf>
    <xf numFmtId="0" fontId="13" fillId="0" borderId="114" xfId="1" applyFont="1" applyBorder="1" applyAlignment="1">
      <alignment vertical="center" wrapText="1"/>
    </xf>
    <xf numFmtId="3" fontId="11" fillId="0" borderId="114" xfId="0" applyNumberFormat="1" applyFont="1" applyBorder="1" applyAlignment="1">
      <alignment vertical="center" wrapText="1"/>
    </xf>
    <xf numFmtId="0" fontId="13" fillId="0" borderId="111" xfId="7" applyFont="1" applyBorder="1" applyAlignment="1">
      <alignment vertical="center" wrapText="1"/>
    </xf>
    <xf numFmtId="0" fontId="13" fillId="0" borderId="110" xfId="7" applyFont="1" applyBorder="1" applyAlignment="1">
      <alignment horizontal="center" vertical="center" wrapText="1"/>
    </xf>
    <xf numFmtId="3" fontId="13" fillId="0" borderId="110" xfId="1" applyNumberFormat="1" applyFont="1" applyBorder="1" applyAlignment="1">
      <alignment horizontal="center" vertical="center" wrapText="1"/>
    </xf>
    <xf numFmtId="3" fontId="13" fillId="0" borderId="111" xfId="0" applyNumberFormat="1" applyFont="1" applyBorder="1" applyAlignment="1">
      <alignment vertical="center"/>
    </xf>
    <xf numFmtId="0" fontId="27" fillId="0" borderId="121" xfId="7" applyFont="1" applyBorder="1" applyAlignment="1">
      <alignment vertical="center"/>
    </xf>
    <xf numFmtId="3" fontId="38" fillId="0" borderId="110" xfId="1" applyNumberFormat="1" applyFont="1" applyBorder="1" applyAlignment="1">
      <alignment vertical="center" wrapText="1"/>
    </xf>
    <xf numFmtId="0" fontId="13" fillId="0" borderId="121" xfId="7" applyFont="1" applyBorder="1" applyAlignment="1">
      <alignment vertical="center" wrapText="1"/>
    </xf>
    <xf numFmtId="0" fontId="13" fillId="0" borderId="111" xfId="13" applyFont="1" applyBorder="1" applyAlignment="1">
      <alignment vertical="center"/>
    </xf>
    <xf numFmtId="3" fontId="13" fillId="0" borderId="110" xfId="13" applyNumberFormat="1" applyFont="1" applyBorder="1" applyAlignment="1">
      <alignment horizontal="center" vertical="center"/>
    </xf>
    <xf numFmtId="0" fontId="13" fillId="0" borderId="111" xfId="8" applyFont="1" applyBorder="1" applyAlignment="1">
      <alignment vertical="center" wrapText="1"/>
    </xf>
    <xf numFmtId="3" fontId="13" fillId="0" borderId="110" xfId="8" applyNumberFormat="1" applyFont="1" applyBorder="1" applyAlignment="1">
      <alignment horizontal="center" vertical="center" wrapText="1"/>
    </xf>
    <xf numFmtId="0" fontId="11" fillId="0" borderId="111" xfId="8" applyFont="1" applyBorder="1" applyAlignment="1">
      <alignment vertical="center" wrapText="1"/>
    </xf>
    <xf numFmtId="0" fontId="13" fillId="2" borderId="110" xfId="1" applyFont="1" applyFill="1" applyBorder="1" applyAlignment="1">
      <alignment horizontal="center" vertical="center"/>
    </xf>
    <xf numFmtId="0" fontId="11" fillId="0" borderId="111" xfId="0" applyFont="1" applyBorder="1" applyAlignment="1">
      <alignment horizontal="left" vertical="center"/>
    </xf>
    <xf numFmtId="0" fontId="11" fillId="0" borderId="111" xfId="1" applyFont="1" applyBorder="1" applyAlignment="1">
      <alignment vertical="center"/>
    </xf>
    <xf numFmtId="0" fontId="12" fillId="2" borderId="111" xfId="6" applyFont="1" applyFill="1" applyBorder="1" applyAlignment="1">
      <alignment vertical="center" wrapText="1"/>
    </xf>
    <xf numFmtId="0" fontId="13" fillId="0" borderId="121" xfId="6" applyFont="1" applyBorder="1" applyAlignment="1">
      <alignment vertical="center"/>
    </xf>
    <xf numFmtId="0" fontId="12" fillId="2" borderId="110" xfId="1" applyFont="1" applyFill="1" applyBorder="1" applyAlignment="1">
      <alignment vertical="center"/>
    </xf>
    <xf numFmtId="3" fontId="12" fillId="2" borderId="110" xfId="1" applyNumberFormat="1" applyFont="1" applyFill="1" applyBorder="1" applyAlignment="1">
      <alignment horizontal="right" vertical="center"/>
    </xf>
    <xf numFmtId="3" fontId="12" fillId="2" borderId="110" xfId="0" applyNumberFormat="1" applyFont="1" applyFill="1" applyBorder="1" applyAlignment="1">
      <alignment horizontal="right" vertical="center"/>
    </xf>
    <xf numFmtId="3" fontId="13" fillId="0" borderId="113" xfId="12" applyNumberFormat="1" applyFont="1" applyBorder="1" applyAlignment="1">
      <alignment horizontal="right" vertical="center" wrapText="1"/>
    </xf>
    <xf numFmtId="3" fontId="12" fillId="0" borderId="113" xfId="1" applyNumberFormat="1" applyFont="1" applyBorder="1" applyAlignment="1">
      <alignment horizontal="right" vertical="center"/>
    </xf>
    <xf numFmtId="3" fontId="12" fillId="2" borderId="110" xfId="6" applyNumberFormat="1" applyFont="1" applyFill="1" applyBorder="1" applyAlignment="1">
      <alignment horizontal="right" vertical="center" wrapText="1"/>
    </xf>
    <xf numFmtId="3" fontId="8" fillId="2" borderId="47" xfId="3" applyNumberFormat="1" applyFont="1" applyFill="1" applyBorder="1" applyAlignment="1">
      <alignment horizontal="center" vertical="center" wrapText="1"/>
    </xf>
    <xf numFmtId="3" fontId="8" fillId="2" borderId="37" xfId="3" applyNumberFormat="1" applyFont="1" applyFill="1" applyBorder="1" applyAlignment="1">
      <alignment horizontal="center" vertical="center" wrapText="1"/>
    </xf>
    <xf numFmtId="3" fontId="8" fillId="2" borderId="113" xfId="3" applyNumberFormat="1" applyFont="1" applyFill="1" applyBorder="1" applyAlignment="1">
      <alignment horizontal="center" vertical="center" wrapText="1"/>
    </xf>
    <xf numFmtId="3" fontId="8" fillId="2" borderId="114" xfId="3" applyNumberFormat="1" applyFont="1" applyFill="1" applyBorder="1" applyAlignment="1">
      <alignment horizontal="center" vertical="center" wrapText="1"/>
    </xf>
    <xf numFmtId="3" fontId="11" fillId="0" borderId="113" xfId="3" applyNumberFormat="1" applyFont="1" applyBorder="1" applyAlignment="1">
      <alignment horizontal="center" vertical="center" wrapText="1"/>
    </xf>
    <xf numFmtId="3" fontId="11" fillId="0" borderId="110" xfId="3" applyNumberFormat="1" applyFont="1" applyBorder="1" applyAlignment="1">
      <alignment horizontal="center" vertical="center" wrapText="1"/>
    </xf>
    <xf numFmtId="3" fontId="8" fillId="0" borderId="112" xfId="3" applyNumberFormat="1" applyFont="1" applyBorder="1" applyAlignment="1">
      <alignment vertical="center"/>
    </xf>
    <xf numFmtId="3" fontId="11" fillId="0" borderId="113" xfId="0" applyNumberFormat="1" applyFont="1" applyBorder="1" applyAlignment="1">
      <alignment vertical="center"/>
    </xf>
    <xf numFmtId="3" fontId="11" fillId="0" borderId="113" xfId="0" applyNumberFormat="1" applyFont="1" applyBorder="1" applyAlignment="1">
      <alignment horizontal="center" vertical="center"/>
    </xf>
    <xf numFmtId="3" fontId="8" fillId="0" borderId="110" xfId="3" applyNumberFormat="1" applyFont="1" applyBorder="1" applyAlignment="1">
      <alignment horizontal="center" vertical="center" wrapText="1"/>
    </xf>
    <xf numFmtId="3" fontId="11" fillId="0" borderId="110" xfId="0" applyNumberFormat="1" applyFont="1" applyBorder="1" applyAlignment="1">
      <alignment horizontal="center" vertical="center"/>
    </xf>
    <xf numFmtId="3" fontId="11" fillId="0" borderId="110" xfId="3" applyNumberFormat="1" applyFont="1" applyBorder="1" applyAlignment="1">
      <alignment horizontal="center" vertical="center"/>
    </xf>
    <xf numFmtId="0" fontId="11" fillId="0" borderId="111" xfId="6" applyFont="1" applyBorder="1" applyAlignment="1">
      <alignment vertical="center"/>
    </xf>
    <xf numFmtId="3" fontId="8" fillId="0" borderId="110" xfId="3" applyNumberFormat="1" applyFont="1" applyBorder="1" applyAlignment="1">
      <alignment horizontal="left" vertical="center"/>
    </xf>
    <xf numFmtId="3" fontId="8" fillId="0" borderId="110" xfId="3" applyNumberFormat="1" applyFont="1" applyBorder="1" applyAlignment="1">
      <alignment horizontal="center" vertical="center"/>
    </xf>
    <xf numFmtId="3" fontId="11" fillId="0" borderId="110" xfId="3" applyNumberFormat="1" applyFont="1" applyBorder="1" applyAlignment="1">
      <alignment horizontal="right" vertical="center"/>
    </xf>
    <xf numFmtId="3" fontId="11" fillId="0" borderId="111" xfId="3" applyNumberFormat="1" applyFont="1" applyBorder="1" applyAlignment="1">
      <alignment horizontal="center" vertical="center"/>
    </xf>
    <xf numFmtId="3" fontId="11" fillId="0" borderId="111" xfId="3" applyNumberFormat="1" applyFont="1" applyBorder="1" applyAlignment="1">
      <alignment horizontal="left" vertical="center"/>
    </xf>
    <xf numFmtId="0" fontId="11" fillId="0" borderId="110" xfId="0" applyFont="1" applyBorder="1" applyAlignment="1">
      <alignment horizontal="right" vertical="center"/>
    </xf>
    <xf numFmtId="0" fontId="11" fillId="0" borderId="110" xfId="0" applyFont="1" applyBorder="1" applyAlignment="1">
      <alignment horizontal="center" vertical="center"/>
    </xf>
    <xf numFmtId="0" fontId="11" fillId="0" borderId="110" xfId="0" applyFont="1" applyBorder="1" applyAlignment="1">
      <alignment vertical="center"/>
    </xf>
    <xf numFmtId="3" fontId="11" fillId="0" borderId="110" xfId="3" applyNumberFormat="1" applyFont="1" applyBorder="1" applyAlignment="1">
      <alignment vertical="center"/>
    </xf>
    <xf numFmtId="3" fontId="11" fillId="0" borderId="111" xfId="3" applyNumberFormat="1" applyFont="1" applyBorder="1" applyAlignment="1">
      <alignment vertical="center" wrapText="1"/>
    </xf>
    <xf numFmtId="3" fontId="11" fillId="0" borderId="123" xfId="3" applyNumberFormat="1" applyFont="1" applyBorder="1" applyAlignment="1">
      <alignment vertical="center"/>
    </xf>
    <xf numFmtId="0" fontId="65" fillId="0" borderId="124" xfId="15" applyFont="1" applyBorder="1" applyAlignment="1">
      <alignment horizontal="left" vertical="center" wrapText="1"/>
    </xf>
    <xf numFmtId="3" fontId="11" fillId="0" borderId="125" xfId="3" applyNumberFormat="1" applyFont="1" applyBorder="1" applyAlignment="1">
      <alignment vertical="center"/>
    </xf>
    <xf numFmtId="0" fontId="11" fillId="0" borderId="124" xfId="0" applyFont="1" applyBorder="1" applyAlignment="1">
      <alignment vertical="center"/>
    </xf>
    <xf numFmtId="3" fontId="15" fillId="0" borderId="110" xfId="0" applyNumberFormat="1" applyFont="1" applyBorder="1" applyAlignment="1">
      <alignment horizontal="center" vertical="center"/>
    </xf>
    <xf numFmtId="3" fontId="15" fillId="0" borderId="112" xfId="0" applyNumberFormat="1" applyFont="1" applyBorder="1" applyAlignment="1">
      <alignment horizontal="center" vertical="center"/>
    </xf>
    <xf numFmtId="3" fontId="11" fillId="0" borderId="111" xfId="0" applyNumberFormat="1" applyFont="1" applyBorder="1" applyAlignment="1">
      <alignment horizontal="center" vertical="center"/>
    </xf>
    <xf numFmtId="3" fontId="11" fillId="5" borderId="111" xfId="0" applyNumberFormat="1" applyFont="1" applyFill="1" applyBorder="1" applyAlignment="1">
      <alignment vertical="center"/>
    </xf>
    <xf numFmtId="3" fontId="11" fillId="5" borderId="111" xfId="0" applyNumberFormat="1" applyFont="1" applyFill="1" applyBorder="1" applyAlignment="1">
      <alignment horizontal="left" vertical="center"/>
    </xf>
    <xf numFmtId="3" fontId="8" fillId="2" borderId="110" xfId="0" applyNumberFormat="1" applyFont="1" applyFill="1" applyBorder="1" applyAlignment="1">
      <alignment horizontal="center" vertical="center"/>
    </xf>
    <xf numFmtId="3" fontId="8" fillId="2" borderId="111" xfId="0" applyNumberFormat="1" applyFont="1" applyFill="1" applyBorder="1" applyAlignment="1">
      <alignment horizontal="center" vertical="center"/>
    </xf>
    <xf numFmtId="3" fontId="8" fillId="2" borderId="111" xfId="0" applyNumberFormat="1" applyFont="1" applyFill="1" applyBorder="1" applyAlignment="1">
      <alignment vertical="center"/>
    </xf>
    <xf numFmtId="3" fontId="8" fillId="2" borderId="122" xfId="0" applyNumberFormat="1" applyFont="1" applyFill="1" applyBorder="1" applyAlignment="1">
      <alignment vertical="center"/>
    </xf>
    <xf numFmtId="3" fontId="8" fillId="2" borderId="110" xfId="0" applyNumberFormat="1" applyFont="1" applyFill="1" applyBorder="1" applyAlignment="1">
      <alignment vertical="center"/>
    </xf>
    <xf numFmtId="3" fontId="8" fillId="0" borderId="110" xfId="0" applyNumberFormat="1" applyFont="1" applyBorder="1" applyAlignment="1">
      <alignment horizontal="center" vertical="center"/>
    </xf>
    <xf numFmtId="3" fontId="11" fillId="0" borderId="122" xfId="0" applyNumberFormat="1" applyFont="1" applyBorder="1" applyAlignment="1">
      <alignment vertical="center"/>
    </xf>
    <xf numFmtId="3" fontId="8" fillId="0" borderId="110" xfId="0" applyNumberFormat="1" applyFont="1" applyBorder="1" applyAlignment="1">
      <alignment vertical="center"/>
    </xf>
    <xf numFmtId="3" fontId="11" fillId="0" borderId="126" xfId="10" applyNumberFormat="1" applyFont="1" applyBorder="1" applyAlignment="1">
      <alignment vertical="center" wrapText="1"/>
    </xf>
    <xf numFmtId="3" fontId="11" fillId="0" borderId="111" xfId="10" applyNumberFormat="1" applyFont="1" applyBorder="1" applyAlignment="1">
      <alignment vertical="center" wrapText="1"/>
    </xf>
    <xf numFmtId="3" fontId="11" fillId="0" borderId="78" xfId="10" applyNumberFormat="1" applyFont="1" applyBorder="1" applyAlignment="1">
      <alignment vertical="center" wrapText="1"/>
    </xf>
    <xf numFmtId="3" fontId="8" fillId="0" borderId="122" xfId="0" applyNumberFormat="1" applyFont="1" applyBorder="1" applyAlignment="1">
      <alignment vertical="center"/>
    </xf>
    <xf numFmtId="0" fontId="15" fillId="0" borderId="111" xfId="6" applyFont="1" applyBorder="1" applyAlignment="1">
      <alignment vertical="center"/>
    </xf>
    <xf numFmtId="0" fontId="11" fillId="0" borderId="122" xfId="0" applyFont="1" applyBorder="1" applyAlignment="1">
      <alignment vertical="center"/>
    </xf>
    <xf numFmtId="3" fontId="11" fillId="0" borderId="111" xfId="0" applyNumberFormat="1" applyFont="1" applyBorder="1" applyAlignment="1">
      <alignment horizontal="left" vertical="center" wrapText="1"/>
    </xf>
    <xf numFmtId="3" fontId="15" fillId="0" borderId="111" xfId="0" applyNumberFormat="1" applyFont="1" applyBorder="1" applyAlignment="1">
      <alignment vertical="center" wrapText="1"/>
    </xf>
    <xf numFmtId="0" fontId="15" fillId="0" borderId="110" xfId="0" applyFont="1" applyBorder="1" applyAlignment="1">
      <alignment vertical="center" wrapText="1"/>
    </xf>
    <xf numFmtId="0" fontId="11" fillId="0" borderId="110" xfId="0" applyFont="1" applyBorder="1" applyAlignment="1">
      <alignment vertical="center" wrapText="1"/>
    </xf>
    <xf numFmtId="49" fontId="11" fillId="0" borderId="111" xfId="0" applyNumberFormat="1" applyFont="1" applyBorder="1" applyAlignment="1">
      <alignment vertical="center" wrapText="1"/>
    </xf>
    <xf numFmtId="49" fontId="11" fillId="0" borderId="111" xfId="0" applyNumberFormat="1" applyFont="1" applyBorder="1" applyAlignment="1">
      <alignment vertical="center"/>
    </xf>
    <xf numFmtId="49" fontId="11" fillId="0" borderId="125" xfId="0" applyNumberFormat="1" applyFont="1" applyBorder="1" applyAlignment="1">
      <alignment horizontal="left" vertical="center" wrapText="1"/>
    </xf>
    <xf numFmtId="3" fontId="11" fillId="0" borderId="127" xfId="0" applyNumberFormat="1" applyFont="1" applyBorder="1" applyAlignment="1">
      <alignment vertical="center"/>
    </xf>
    <xf numFmtId="3" fontId="11" fillId="0" borderId="127" xfId="0" applyNumberFormat="1" applyFont="1" applyBorder="1" applyAlignment="1">
      <alignment horizontal="center" vertical="center"/>
    </xf>
    <xf numFmtId="3" fontId="11" fillId="0" borderId="128" xfId="0" applyNumberFormat="1" applyFont="1" applyBorder="1" applyAlignment="1">
      <alignment horizontal="center" vertical="center"/>
    </xf>
    <xf numFmtId="49" fontId="11" fillId="0" borderId="129" xfId="0" applyNumberFormat="1" applyFont="1" applyBorder="1" applyAlignment="1">
      <alignment horizontal="left" vertical="center" wrapText="1"/>
    </xf>
    <xf numFmtId="3" fontId="11" fillId="0" borderId="130" xfId="0" applyNumberFormat="1" applyFont="1" applyBorder="1" applyAlignment="1">
      <alignment vertical="center"/>
    </xf>
    <xf numFmtId="3" fontId="11" fillId="0" borderId="130" xfId="0" applyNumberFormat="1" applyFont="1" applyBorder="1" applyAlignment="1">
      <alignment horizontal="center" vertical="center"/>
    </xf>
    <xf numFmtId="3" fontId="11" fillId="0" borderId="131" xfId="0" applyNumberFormat="1" applyFont="1" applyBorder="1" applyAlignment="1">
      <alignment horizontal="center" vertical="center"/>
    </xf>
    <xf numFmtId="49" fontId="11" fillId="0" borderId="132" xfId="0" applyNumberFormat="1" applyFont="1" applyBorder="1" applyAlignment="1">
      <alignment horizontal="left" vertical="center" wrapText="1"/>
    </xf>
    <xf numFmtId="3" fontId="11" fillId="0" borderId="133" xfId="0" applyNumberFormat="1" applyFont="1" applyBorder="1" applyAlignment="1">
      <alignment vertical="center"/>
    </xf>
    <xf numFmtId="3" fontId="11" fillId="0" borderId="133" xfId="0" applyNumberFormat="1" applyFont="1" applyBorder="1" applyAlignment="1">
      <alignment horizontal="center" vertical="center"/>
    </xf>
    <xf numFmtId="3" fontId="11" fillId="0" borderId="134" xfId="0" applyNumberFormat="1" applyFont="1" applyBorder="1" applyAlignment="1">
      <alignment horizontal="center" vertical="center"/>
    </xf>
    <xf numFmtId="49" fontId="11" fillId="0" borderId="135" xfId="0" applyNumberFormat="1" applyFont="1" applyBorder="1" applyAlignment="1">
      <alignment horizontal="left" vertical="center" wrapText="1"/>
    </xf>
    <xf numFmtId="3" fontId="11" fillId="0" borderId="136" xfId="0" applyNumberFormat="1" applyFont="1" applyBorder="1" applyAlignment="1">
      <alignment vertical="center"/>
    </xf>
    <xf numFmtId="3" fontId="11" fillId="0" borderId="136" xfId="0" applyNumberFormat="1" applyFont="1" applyBorder="1" applyAlignment="1">
      <alignment horizontal="center" vertical="center"/>
    </xf>
    <xf numFmtId="3" fontId="11" fillId="0" borderId="137" xfId="0" applyNumberFormat="1" applyFont="1" applyBorder="1" applyAlignment="1">
      <alignment horizontal="center" vertical="center"/>
    </xf>
    <xf numFmtId="49" fontId="11" fillId="0" borderId="138" xfId="0" applyNumberFormat="1" applyFont="1" applyBorder="1" applyAlignment="1">
      <alignment horizontal="left" vertical="center" wrapText="1"/>
    </xf>
    <xf numFmtId="3" fontId="11" fillId="0" borderId="139" xfId="0" applyNumberFormat="1" applyFont="1" applyBorder="1" applyAlignment="1">
      <alignment vertical="center"/>
    </xf>
    <xf numFmtId="3" fontId="11" fillId="0" borderId="139" xfId="0" applyNumberFormat="1" applyFont="1" applyBorder="1" applyAlignment="1">
      <alignment horizontal="center" vertical="center"/>
    </xf>
    <xf numFmtId="3" fontId="11" fillId="0" borderId="140" xfId="0" applyNumberFormat="1" applyFont="1" applyBorder="1" applyAlignment="1">
      <alignment horizontal="center" vertical="center"/>
    </xf>
    <xf numFmtId="49" fontId="11" fillId="0" borderId="141" xfId="0" applyNumberFormat="1" applyFont="1" applyBorder="1" applyAlignment="1">
      <alignment horizontal="left" vertical="center" wrapText="1"/>
    </xf>
    <xf numFmtId="3" fontId="11" fillId="0" borderId="142" xfId="0" applyNumberFormat="1" applyFont="1" applyBorder="1" applyAlignment="1">
      <alignment vertical="center"/>
    </xf>
    <xf numFmtId="3" fontId="11" fillId="0" borderId="142" xfId="0" applyNumberFormat="1" applyFont="1" applyBorder="1" applyAlignment="1">
      <alignment horizontal="center" vertical="center"/>
    </xf>
    <xf numFmtId="3" fontId="11" fillId="0" borderId="143" xfId="0" applyNumberFormat="1" applyFont="1" applyBorder="1" applyAlignment="1">
      <alignment horizontal="center" vertical="center"/>
    </xf>
    <xf numFmtId="49" fontId="11" fillId="0" borderId="144" xfId="0" applyNumberFormat="1" applyFont="1" applyBorder="1" applyAlignment="1">
      <alignment horizontal="left" vertical="center" wrapText="1"/>
    </xf>
    <xf numFmtId="3" fontId="11" fillId="0" borderId="145" xfId="0" applyNumberFormat="1" applyFont="1" applyBorder="1" applyAlignment="1">
      <alignment vertical="center"/>
    </xf>
    <xf numFmtId="3" fontId="11" fillId="0" borderId="145" xfId="0" applyNumberFormat="1" applyFont="1" applyBorder="1" applyAlignment="1">
      <alignment horizontal="center" vertical="center"/>
    </xf>
    <xf numFmtId="3" fontId="11" fillId="0" borderId="146" xfId="0" applyNumberFormat="1" applyFont="1" applyBorder="1" applyAlignment="1">
      <alignment horizontal="center" vertical="center"/>
    </xf>
    <xf numFmtId="3" fontId="11" fillId="0" borderId="147" xfId="0" applyNumberFormat="1" applyFont="1" applyBorder="1" applyAlignment="1">
      <alignment horizontal="left" vertical="center" wrapText="1"/>
    </xf>
    <xf numFmtId="3" fontId="11" fillId="0" borderId="148" xfId="0" applyNumberFormat="1" applyFont="1" applyBorder="1" applyAlignment="1">
      <alignment vertical="center"/>
    </xf>
    <xf numFmtId="3" fontId="11" fillId="0" borderId="148" xfId="0" applyNumberFormat="1" applyFont="1" applyBorder="1" applyAlignment="1">
      <alignment horizontal="center" vertical="center"/>
    </xf>
    <xf numFmtId="3" fontId="11" fillId="0" borderId="149" xfId="0" applyNumberFormat="1" applyFont="1" applyBorder="1" applyAlignment="1">
      <alignment horizontal="center" vertical="center"/>
    </xf>
    <xf numFmtId="3" fontId="11" fillId="0" borderId="150" xfId="0" applyNumberFormat="1" applyFont="1" applyBorder="1" applyAlignment="1">
      <alignment horizontal="left" vertical="center" wrapText="1"/>
    </xf>
    <xf numFmtId="3" fontId="11" fillId="0" borderId="151" xfId="0" applyNumberFormat="1" applyFont="1" applyBorder="1" applyAlignment="1">
      <alignment vertical="center"/>
    </xf>
    <xf numFmtId="3" fontId="11" fillId="0" borderId="151" xfId="0" applyNumberFormat="1" applyFont="1" applyBorder="1" applyAlignment="1">
      <alignment horizontal="center" vertical="center"/>
    </xf>
    <xf numFmtId="3" fontId="11" fillId="0" borderId="152" xfId="0" applyNumberFormat="1" applyFont="1" applyBorder="1" applyAlignment="1">
      <alignment horizontal="center" vertical="center"/>
    </xf>
    <xf numFmtId="3" fontId="11" fillId="0" borderId="153" xfId="0" applyNumberFormat="1" applyFont="1" applyBorder="1" applyAlignment="1">
      <alignment horizontal="left" vertical="center" wrapText="1"/>
    </xf>
    <xf numFmtId="3" fontId="11" fillId="0" borderId="154" xfId="0" applyNumberFormat="1" applyFont="1" applyBorder="1" applyAlignment="1">
      <alignment vertical="center"/>
    </xf>
    <xf numFmtId="3" fontId="11" fillId="0" borderId="154" xfId="0" applyNumberFormat="1" applyFont="1" applyBorder="1" applyAlignment="1">
      <alignment horizontal="center" vertical="center"/>
    </xf>
    <xf numFmtId="3" fontId="11" fillId="0" borderId="155" xfId="0" applyNumberFormat="1" applyFont="1" applyBorder="1" applyAlignment="1">
      <alignment horizontal="center" vertical="center"/>
    </xf>
    <xf numFmtId="3" fontId="11" fillId="0" borderId="156" xfId="0" applyNumberFormat="1" applyFont="1" applyBorder="1" applyAlignment="1">
      <alignment horizontal="left" vertical="center" wrapText="1"/>
    </xf>
    <xf numFmtId="3" fontId="11" fillId="0" borderId="157" xfId="0" applyNumberFormat="1" applyFont="1" applyBorder="1" applyAlignment="1">
      <alignment vertical="center"/>
    </xf>
    <xf numFmtId="3" fontId="11" fillId="0" borderId="157" xfId="0" applyNumberFormat="1" applyFont="1" applyBorder="1" applyAlignment="1">
      <alignment horizontal="center" vertical="center"/>
    </xf>
    <xf numFmtId="3" fontId="11" fillId="0" borderId="158" xfId="0" applyNumberFormat="1" applyFont="1" applyBorder="1" applyAlignment="1">
      <alignment horizontal="center" vertical="center"/>
    </xf>
    <xf numFmtId="3" fontId="11" fillId="0" borderId="157" xfId="0" applyNumberFormat="1" applyFont="1" applyBorder="1" applyAlignment="1">
      <alignment horizontal="left" vertical="center" wrapText="1"/>
    </xf>
    <xf numFmtId="3" fontId="11" fillId="0" borderId="159" xfId="0" applyNumberFormat="1" applyFont="1" applyBorder="1" applyAlignment="1">
      <alignment vertical="center"/>
    </xf>
    <xf numFmtId="3" fontId="11" fillId="0" borderId="158" xfId="0" applyNumberFormat="1" applyFont="1" applyBorder="1" applyAlignment="1">
      <alignment horizontal="left" vertical="center" wrapText="1"/>
    </xf>
    <xf numFmtId="3" fontId="11" fillId="0" borderId="158" xfId="0" applyNumberFormat="1" applyFont="1" applyBorder="1" applyAlignment="1">
      <alignment vertical="center"/>
    </xf>
    <xf numFmtId="0" fontId="11" fillId="0" borderId="159" xfId="0" applyFont="1" applyBorder="1" applyAlignment="1">
      <alignment vertical="center"/>
    </xf>
    <xf numFmtId="0" fontId="11" fillId="0" borderId="157" xfId="0" applyFont="1" applyBorder="1" applyAlignment="1">
      <alignment vertical="center"/>
    </xf>
    <xf numFmtId="3" fontId="11" fillId="0" borderId="160" xfId="0" applyNumberFormat="1" applyFont="1" applyBorder="1" applyAlignment="1">
      <alignment horizontal="center" vertical="center"/>
    </xf>
    <xf numFmtId="3" fontId="11" fillId="0" borderId="158" xfId="0" applyNumberFormat="1" applyFont="1" applyBorder="1" applyAlignment="1">
      <alignment vertical="center" wrapText="1"/>
    </xf>
    <xf numFmtId="3" fontId="11" fillId="0" borderId="160" xfId="0" applyNumberFormat="1" applyFont="1" applyBorder="1" applyAlignment="1">
      <alignment vertical="center"/>
    </xf>
    <xf numFmtId="0" fontId="11" fillId="0" borderId="159" xfId="0" applyFont="1" applyBorder="1" applyAlignment="1">
      <alignment vertical="center" wrapText="1"/>
    </xf>
    <xf numFmtId="0" fontId="11" fillId="0" borderId="157" xfId="0" applyFont="1" applyBorder="1" applyAlignment="1">
      <alignment vertical="center" wrapText="1"/>
    </xf>
    <xf numFmtId="3" fontId="11" fillId="0" borderId="157" xfId="0" applyNumberFormat="1" applyFont="1" applyBorder="1" applyAlignment="1">
      <alignment horizontal="right" vertical="center" wrapText="1"/>
    </xf>
    <xf numFmtId="3" fontId="11" fillId="0" borderId="157" xfId="0" applyNumberFormat="1" applyFont="1" applyBorder="1" applyAlignment="1">
      <alignment vertical="center" wrapText="1"/>
    </xf>
    <xf numFmtId="0" fontId="11" fillId="0" borderId="158" xfId="1" applyFont="1" applyBorder="1" applyAlignment="1">
      <alignment vertical="center" wrapText="1"/>
    </xf>
    <xf numFmtId="3" fontId="11" fillId="0" borderId="159" xfId="0" applyNumberFormat="1" applyFont="1" applyBorder="1" applyAlignment="1">
      <alignment horizontal="right" vertical="center" wrapText="1"/>
    </xf>
    <xf numFmtId="3" fontId="15" fillId="0" borderId="158" xfId="0" applyNumberFormat="1" applyFont="1" applyBorder="1" applyAlignment="1">
      <alignment vertical="center"/>
    </xf>
    <xf numFmtId="0" fontId="15" fillId="0" borderId="159" xfId="0" applyFont="1" applyBorder="1" applyAlignment="1">
      <alignment vertical="center"/>
    </xf>
    <xf numFmtId="0" fontId="15" fillId="0" borderId="157" xfId="0" applyFont="1" applyBorder="1" applyAlignment="1">
      <alignment vertical="center"/>
    </xf>
    <xf numFmtId="3" fontId="11" fillId="0" borderId="158" xfId="3" applyNumberFormat="1" applyFont="1" applyBorder="1" applyAlignment="1">
      <alignment vertical="center"/>
    </xf>
    <xf numFmtId="49" fontId="11" fillId="0" borderId="158" xfId="3" applyNumberFormat="1" applyFont="1" applyBorder="1" applyAlignment="1">
      <alignment vertical="center"/>
    </xf>
    <xf numFmtId="3" fontId="11" fillId="0" borderId="158" xfId="0" applyNumberFormat="1" applyFont="1" applyBorder="1" applyAlignment="1">
      <alignment horizontal="left" vertical="center"/>
    </xf>
    <xf numFmtId="3" fontId="11" fillId="0" borderId="158" xfId="12" applyNumberFormat="1" applyFont="1" applyBorder="1" applyAlignment="1">
      <alignment vertical="center" wrapText="1"/>
    </xf>
    <xf numFmtId="0" fontId="11" fillId="0" borderId="158" xfId="0" applyFont="1" applyBorder="1" applyAlignment="1">
      <alignment horizontal="left" wrapText="1"/>
    </xf>
    <xf numFmtId="0" fontId="11" fillId="0" borderId="157" xfId="0" applyFont="1" applyBorder="1" applyAlignment="1">
      <alignment wrapText="1"/>
    </xf>
    <xf numFmtId="0" fontId="11" fillId="0" borderId="157" xfId="0" applyFont="1" applyBorder="1" applyAlignment="1">
      <alignment horizontal="right" wrapText="1"/>
    </xf>
    <xf numFmtId="3" fontId="11" fillId="0" borderId="157" xfId="0" applyNumberFormat="1" applyFont="1" applyBorder="1" applyAlignment="1">
      <alignment wrapText="1"/>
    </xf>
    <xf numFmtId="3" fontId="11" fillId="0" borderId="161" xfId="0" applyNumberFormat="1" applyFont="1" applyBorder="1" applyAlignment="1">
      <alignment vertical="center"/>
    </xf>
    <xf numFmtId="3" fontId="11" fillId="0" borderId="156" xfId="0" applyNumberFormat="1" applyFont="1" applyBorder="1" applyAlignment="1">
      <alignment vertical="center"/>
    </xf>
    <xf numFmtId="0" fontId="11" fillId="0" borderId="154" xfId="0" applyFont="1" applyBorder="1" applyAlignment="1">
      <alignment horizontal="right" wrapText="1"/>
    </xf>
    <xf numFmtId="3" fontId="11" fillId="0" borderId="154" xfId="0" applyNumberFormat="1" applyFont="1" applyBorder="1" applyAlignment="1">
      <alignment wrapText="1"/>
    </xf>
    <xf numFmtId="49" fontId="11" fillId="0" borderId="154" xfId="0" applyNumberFormat="1" applyFont="1" applyBorder="1" applyAlignment="1">
      <alignment horizontal="left" vertical="center" wrapText="1"/>
    </xf>
    <xf numFmtId="0" fontId="11" fillId="0" borderId="154" xfId="0" applyFont="1" applyBorder="1" applyAlignment="1">
      <alignment horizontal="right" vertical="center" wrapText="1"/>
    </xf>
    <xf numFmtId="3" fontId="11" fillId="0" borderId="154" xfId="0" applyNumberFormat="1" applyFont="1" applyBorder="1" applyAlignment="1">
      <alignment vertical="center" wrapText="1"/>
    </xf>
    <xf numFmtId="49" fontId="11" fillId="0" borderId="78" xfId="0" applyNumberFormat="1" applyFont="1" applyBorder="1" applyAlignment="1">
      <alignment vertical="center"/>
    </xf>
    <xf numFmtId="49" fontId="11" fillId="0" borderId="162" xfId="0" applyNumberFormat="1" applyFont="1" applyBorder="1" applyAlignment="1">
      <alignment vertical="center"/>
    </xf>
    <xf numFmtId="49" fontId="11" fillId="0" borderId="0" xfId="0" applyNumberFormat="1" applyFont="1" applyAlignment="1">
      <alignment vertical="center"/>
    </xf>
    <xf numFmtId="0" fontId="11" fillId="0" borderId="154" xfId="0" applyFont="1" applyBorder="1" applyAlignment="1">
      <alignment vertical="center"/>
    </xf>
    <xf numFmtId="3" fontId="11" fillId="0" borderId="154" xfId="0" applyNumberFormat="1" applyFont="1" applyBorder="1" applyAlignment="1">
      <alignment horizontal="left" wrapText="1"/>
    </xf>
    <xf numFmtId="0" fontId="11" fillId="0" borderId="158" xfId="0" applyFont="1" applyBorder="1" applyAlignment="1">
      <alignment horizontal="left" vertical="center"/>
    </xf>
    <xf numFmtId="3" fontId="11" fillId="0" borderId="154" xfId="0" applyNumberFormat="1" applyFont="1" applyBorder="1" applyAlignment="1">
      <alignment horizontal="right" vertical="center"/>
    </xf>
    <xf numFmtId="3" fontId="11" fillId="5" borderId="154" xfId="0" applyNumberFormat="1" applyFont="1" applyFill="1" applyBorder="1" applyAlignment="1">
      <alignment horizontal="right" vertical="center"/>
    </xf>
    <xf numFmtId="3" fontId="8" fillId="2" borderId="154" xfId="0" applyNumberFormat="1" applyFont="1" applyFill="1" applyBorder="1" applyAlignment="1">
      <alignment horizontal="center" vertical="center"/>
    </xf>
    <xf numFmtId="3" fontId="8" fillId="2" borderId="158" xfId="0" applyNumberFormat="1" applyFont="1" applyFill="1" applyBorder="1" applyAlignment="1">
      <alignment horizontal="center" vertical="center"/>
    </xf>
    <xf numFmtId="3" fontId="8" fillId="2" borderId="158" xfId="0" applyNumberFormat="1" applyFont="1" applyFill="1" applyBorder="1" applyAlignment="1">
      <alignment vertical="center"/>
    </xf>
    <xf numFmtId="3" fontId="8" fillId="2" borderId="159" xfId="0" applyNumberFormat="1" applyFont="1" applyFill="1" applyBorder="1" applyAlignment="1">
      <alignment vertical="center"/>
    </xf>
    <xf numFmtId="3" fontId="8" fillId="2" borderId="154" xfId="0" applyNumberFormat="1" applyFont="1" applyFill="1" applyBorder="1" applyAlignment="1">
      <alignment vertical="center"/>
    </xf>
    <xf numFmtId="3" fontId="8" fillId="0" borderId="154" xfId="0" applyNumberFormat="1" applyFont="1" applyBorder="1" applyAlignment="1">
      <alignment horizontal="center" vertical="center"/>
    </xf>
    <xf numFmtId="3" fontId="8" fillId="0" borderId="158" xfId="0" applyNumberFormat="1" applyFont="1" applyBorder="1" applyAlignment="1">
      <alignment horizontal="center" vertical="center"/>
    </xf>
    <xf numFmtId="3" fontId="8" fillId="0" borderId="159" xfId="0" applyNumberFormat="1" applyFont="1" applyBorder="1" applyAlignment="1">
      <alignment vertical="center"/>
    </xf>
    <xf numFmtId="3" fontId="8" fillId="0" borderId="154" xfId="0" applyNumberFormat="1" applyFont="1" applyBorder="1" applyAlignment="1">
      <alignment vertical="center"/>
    </xf>
    <xf numFmtId="3" fontId="8" fillId="0" borderId="159" xfId="0" applyNumberFormat="1" applyFont="1" applyBorder="1" applyAlignment="1">
      <alignment horizontal="right" vertical="center"/>
    </xf>
    <xf numFmtId="3" fontId="19" fillId="0" borderId="154" xfId="0" applyNumberFormat="1" applyFont="1" applyBorder="1" applyAlignment="1">
      <alignment horizontal="center" vertical="center"/>
    </xf>
    <xf numFmtId="3" fontId="8" fillId="0" borderId="104" xfId="0" applyNumberFormat="1" applyFont="1" applyBorder="1" applyAlignment="1">
      <alignment vertical="center"/>
    </xf>
    <xf numFmtId="3" fontId="11" fillId="0" borderId="159" xfId="0" applyNumberFormat="1" applyFont="1" applyBorder="1" applyAlignment="1">
      <alignment horizontal="right" vertical="center"/>
    </xf>
    <xf numFmtId="0" fontId="11" fillId="0" borderId="158" xfId="0" applyFont="1" applyBorder="1"/>
    <xf numFmtId="0" fontId="11" fillId="12" borderId="158" xfId="0" applyFont="1" applyFill="1" applyBorder="1"/>
    <xf numFmtId="0" fontId="11" fillId="0" borderId="158" xfId="0" applyFont="1" applyBorder="1" applyAlignment="1">
      <alignment vertical="center"/>
    </xf>
    <xf numFmtId="0" fontId="8" fillId="12" borderId="158" xfId="0" applyFont="1" applyFill="1" applyBorder="1" applyAlignment="1">
      <alignment horizontal="center" vertical="center"/>
    </xf>
    <xf numFmtId="0" fontId="11" fillId="12" borderId="158" xfId="0" applyFont="1" applyFill="1" applyBorder="1" applyAlignment="1">
      <alignment vertical="center"/>
    </xf>
    <xf numFmtId="49" fontId="8" fillId="0" borderId="158" xfId="16" applyNumberFormat="1" applyFont="1" applyBorder="1" applyAlignment="1">
      <alignment horizontal="center" vertical="center" wrapText="1"/>
    </xf>
    <xf numFmtId="0" fontId="73" fillId="0" borderId="114" xfId="0" applyFont="1" applyBorder="1" applyAlignment="1">
      <alignment vertical="center"/>
    </xf>
    <xf numFmtId="0" fontId="11" fillId="0" borderId="158" xfId="0" applyFont="1" applyBorder="1" applyAlignment="1">
      <alignment horizontal="left" vertical="center" wrapText="1"/>
    </xf>
    <xf numFmtId="3" fontId="8" fillId="0" borderId="158" xfId="0" applyNumberFormat="1" applyFont="1" applyBorder="1" applyAlignment="1">
      <alignment vertical="center"/>
    </xf>
    <xf numFmtId="3" fontId="11" fillId="0" borderId="154" xfId="3" applyNumberFormat="1" applyFont="1" applyBorder="1" applyAlignment="1">
      <alignment horizontal="right" vertical="center"/>
    </xf>
    <xf numFmtId="0" fontId="11" fillId="0" borderId="158" xfId="1" applyFont="1" applyBorder="1" applyAlignment="1">
      <alignment vertical="center"/>
    </xf>
    <xf numFmtId="3" fontId="11" fillId="2" borderId="159" xfId="0" applyNumberFormat="1" applyFont="1" applyFill="1" applyBorder="1" applyAlignment="1">
      <alignment vertical="center"/>
    </xf>
    <xf numFmtId="3" fontId="11" fillId="2" borderId="154" xfId="0" applyNumberFormat="1" applyFont="1" applyFill="1" applyBorder="1" applyAlignment="1">
      <alignment vertical="center"/>
    </xf>
    <xf numFmtId="3" fontId="8" fillId="0" borderId="162" xfId="0" applyNumberFormat="1" applyFont="1" applyBorder="1" applyAlignment="1">
      <alignment horizontal="center" vertical="center"/>
    </xf>
    <xf numFmtId="3" fontId="11" fillId="0" borderId="152" xfId="0" applyNumberFormat="1" applyFont="1" applyBorder="1" applyAlignment="1">
      <alignment vertical="center"/>
    </xf>
    <xf numFmtId="3" fontId="11" fillId="0" borderId="163" xfId="0" applyNumberFormat="1" applyFont="1" applyBorder="1" applyAlignment="1">
      <alignment vertical="center"/>
    </xf>
    <xf numFmtId="3" fontId="11" fillId="0" borderId="151" xfId="3" applyNumberFormat="1" applyFont="1" applyBorder="1" applyAlignment="1">
      <alignment horizontal="right" vertical="center"/>
    </xf>
    <xf numFmtId="3" fontId="8" fillId="0" borderId="151" xfId="0" applyNumberFormat="1" applyFont="1" applyBorder="1" applyAlignment="1">
      <alignment horizontal="center" vertical="center"/>
    </xf>
    <xf numFmtId="3" fontId="11" fillId="0" borderId="164" xfId="0" applyNumberFormat="1" applyFont="1" applyBorder="1" applyAlignment="1">
      <alignment horizontal="center" vertical="center"/>
    </xf>
    <xf numFmtId="3" fontId="11" fillId="0" borderId="164" xfId="0" applyNumberFormat="1" applyFont="1" applyBorder="1" applyAlignment="1">
      <alignment vertical="center"/>
    </xf>
    <xf numFmtId="3" fontId="11" fillId="0" borderId="165" xfId="0" applyNumberFormat="1" applyFont="1" applyBorder="1" applyAlignment="1">
      <alignment vertical="center"/>
    </xf>
    <xf numFmtId="3" fontId="11" fillId="0" borderId="148" xfId="3" applyNumberFormat="1" applyFont="1" applyBorder="1" applyAlignment="1">
      <alignment horizontal="right" vertical="center"/>
    </xf>
    <xf numFmtId="3" fontId="8" fillId="0" borderId="148" xfId="0" applyNumberFormat="1" applyFont="1" applyBorder="1" applyAlignment="1">
      <alignment horizontal="center" vertical="center"/>
    </xf>
    <xf numFmtId="3" fontId="11" fillId="0" borderId="147" xfId="0" applyNumberFormat="1" applyFont="1" applyBorder="1" applyAlignment="1">
      <alignment horizontal="center" vertical="center"/>
    </xf>
    <xf numFmtId="0" fontId="11" fillId="0" borderId="147" xfId="17" applyFont="1" applyBorder="1" applyAlignment="1">
      <alignment vertical="center" wrapText="1"/>
    </xf>
    <xf numFmtId="3" fontId="11" fillId="0" borderId="145" xfId="3" applyNumberFormat="1" applyFont="1" applyBorder="1" applyAlignment="1">
      <alignment horizontal="right" vertical="center"/>
    </xf>
    <xf numFmtId="3" fontId="8" fillId="2" borderId="145" xfId="0" applyNumberFormat="1" applyFont="1" applyFill="1" applyBorder="1" applyAlignment="1">
      <alignment horizontal="center" vertical="center"/>
    </xf>
    <xf numFmtId="3" fontId="8" fillId="2" borderId="146" xfId="0" applyNumberFormat="1" applyFont="1" applyFill="1" applyBorder="1" applyAlignment="1">
      <alignment horizontal="center" vertical="center"/>
    </xf>
    <xf numFmtId="3" fontId="8" fillId="2" borderId="146" xfId="0" applyNumberFormat="1" applyFont="1" applyFill="1" applyBorder="1" applyAlignment="1">
      <alignment vertical="center"/>
    </xf>
    <xf numFmtId="3" fontId="11" fillId="2" borderId="166" xfId="0" applyNumberFormat="1" applyFont="1" applyFill="1" applyBorder="1" applyAlignment="1">
      <alignment vertical="center"/>
    </xf>
    <xf numFmtId="3" fontId="11" fillId="2" borderId="145" xfId="0" applyNumberFormat="1" applyFont="1" applyFill="1" applyBorder="1" applyAlignment="1">
      <alignment vertical="center"/>
    </xf>
    <xf numFmtId="3" fontId="8" fillId="0" borderId="146" xfId="0" applyNumberFormat="1" applyFont="1" applyBorder="1" applyAlignment="1">
      <alignment vertical="center"/>
    </xf>
    <xf numFmtId="3" fontId="11" fillId="0" borderId="166" xfId="0" applyNumberFormat="1" applyFont="1" applyBorder="1" applyAlignment="1">
      <alignment vertical="center"/>
    </xf>
    <xf numFmtId="49" fontId="11" fillId="0" borderId="146" xfId="0" applyNumberFormat="1" applyFont="1" applyBorder="1" applyAlignment="1">
      <alignment vertical="center"/>
    </xf>
    <xf numFmtId="3" fontId="11" fillId="0" borderId="146" xfId="0" applyNumberFormat="1" applyFont="1" applyBorder="1" applyAlignment="1">
      <alignment vertical="center"/>
    </xf>
    <xf numFmtId="3" fontId="11" fillId="0" borderId="146" xfId="0" applyNumberFormat="1" applyFont="1" applyBorder="1" applyAlignment="1">
      <alignment vertical="center" wrapText="1"/>
    </xf>
    <xf numFmtId="3" fontId="11" fillId="0" borderId="146" xfId="0" applyNumberFormat="1" applyFont="1" applyBorder="1" applyAlignment="1">
      <alignment horizontal="left" vertical="center"/>
    </xf>
    <xf numFmtId="3" fontId="11" fillId="0" borderId="145" xfId="0" applyNumberFormat="1" applyFont="1" applyBorder="1" applyAlignment="1">
      <alignment horizontal="left" vertical="center"/>
    </xf>
    <xf numFmtId="3" fontId="11" fillId="0" borderId="78" xfId="0" applyNumberFormat="1" applyFont="1" applyBorder="1" applyAlignment="1">
      <alignment horizontal="left" vertical="center"/>
    </xf>
    <xf numFmtId="3" fontId="11" fillId="0" borderId="167" xfId="0" applyNumberFormat="1" applyFont="1" applyBorder="1" applyAlignment="1">
      <alignment horizontal="left" vertical="center"/>
    </xf>
    <xf numFmtId="0" fontId="11" fillId="0" borderId="151" xfId="0" applyFont="1" applyBorder="1" applyAlignment="1">
      <alignment vertical="center"/>
    </xf>
    <xf numFmtId="3" fontId="11" fillId="0" borderId="151" xfId="0" applyNumberFormat="1" applyFont="1" applyBorder="1" applyAlignment="1">
      <alignment horizontal="left" vertical="center" wrapText="1"/>
    </xf>
    <xf numFmtId="3" fontId="11" fillId="0" borderId="147" xfId="0" applyNumberFormat="1" applyFont="1" applyBorder="1" applyAlignment="1">
      <alignment horizontal="left" vertical="center"/>
    </xf>
    <xf numFmtId="0" fontId="11" fillId="0" borderId="145" xfId="0" applyFont="1" applyBorder="1" applyAlignment="1">
      <alignment vertical="center"/>
    </xf>
    <xf numFmtId="3" fontId="11" fillId="0" borderId="168" xfId="0" applyNumberFormat="1" applyFont="1" applyBorder="1" applyAlignment="1">
      <alignment horizontal="left" vertical="center" wrapText="1"/>
    </xf>
    <xf numFmtId="0" fontId="11" fillId="0" borderId="145" xfId="0" applyFont="1" applyBorder="1" applyAlignment="1">
      <alignment vertical="center" wrapText="1"/>
    </xf>
    <xf numFmtId="3" fontId="11" fillId="0" borderId="114" xfId="0" applyNumberFormat="1" applyFont="1" applyBorder="1" applyAlignment="1">
      <alignment horizontal="left" vertical="center" wrapText="1"/>
    </xf>
    <xf numFmtId="3" fontId="11" fillId="0" borderId="145" xfId="0" applyNumberFormat="1" applyFont="1" applyBorder="1" applyAlignment="1">
      <alignment vertical="center" wrapText="1"/>
    </xf>
    <xf numFmtId="3" fontId="11" fillId="0" borderId="169" xfId="0" applyNumberFormat="1" applyFont="1" applyBorder="1" applyAlignment="1">
      <alignment vertical="center" wrapText="1"/>
    </xf>
    <xf numFmtId="3" fontId="11" fillId="0" borderId="142" xfId="0" applyNumberFormat="1" applyFont="1" applyBorder="1" applyAlignment="1">
      <alignment vertical="center" wrapText="1"/>
    </xf>
    <xf numFmtId="3" fontId="11" fillId="0" borderId="143" xfId="0" applyNumberFormat="1" applyFont="1" applyBorder="1" applyAlignment="1">
      <alignment vertical="center" wrapText="1"/>
    </xf>
    <xf numFmtId="0" fontId="11" fillId="0" borderId="142" xfId="0" applyFont="1" applyBorder="1" applyAlignment="1">
      <alignment vertical="center" wrapText="1"/>
    </xf>
    <xf numFmtId="0" fontId="11" fillId="0" borderId="170" xfId="0" applyFont="1" applyBorder="1" applyAlignment="1">
      <alignment vertical="center" wrapText="1"/>
    </xf>
    <xf numFmtId="3" fontId="11" fillId="0" borderId="143" xfId="0" applyNumberFormat="1" applyFont="1" applyBorder="1" applyAlignment="1">
      <alignment vertical="center"/>
    </xf>
    <xf numFmtId="3" fontId="11" fillId="0" borderId="143" xfId="0" applyNumberFormat="1" applyFont="1" applyBorder="1" applyAlignment="1">
      <alignment horizontal="left" vertical="center"/>
    </xf>
    <xf numFmtId="0" fontId="11" fillId="0" borderId="104" xfId="0" applyFont="1" applyBorder="1" applyAlignment="1">
      <alignment vertical="center"/>
    </xf>
    <xf numFmtId="0" fontId="11" fillId="0" borderId="142" xfId="0" applyFont="1" applyBorder="1" applyAlignment="1">
      <alignment vertical="center"/>
    </xf>
    <xf numFmtId="3" fontId="11" fillId="0" borderId="142" xfId="0" applyNumberFormat="1" applyFont="1" applyBorder="1" applyAlignment="1">
      <alignment horizontal="left" vertical="center"/>
    </xf>
    <xf numFmtId="49" fontId="11" fillId="0" borderId="143" xfId="0" applyNumberFormat="1" applyFont="1" applyBorder="1" applyAlignment="1">
      <alignment vertical="center"/>
    </xf>
    <xf numFmtId="3" fontId="11" fillId="0" borderId="170" xfId="0" applyNumberFormat="1" applyFont="1" applyBorder="1" applyAlignment="1">
      <alignment vertical="center"/>
    </xf>
    <xf numFmtId="0" fontId="11" fillId="0" borderId="170" xfId="0" applyFont="1" applyBorder="1" applyAlignment="1">
      <alignment vertical="center"/>
    </xf>
    <xf numFmtId="3" fontId="11" fillId="0" borderId="143" xfId="0" applyNumberFormat="1" applyFont="1" applyBorder="1" applyAlignment="1">
      <alignment horizontal="left" vertical="center" wrapText="1"/>
    </xf>
    <xf numFmtId="3" fontId="8" fillId="2" borderId="142" xfId="0" applyNumberFormat="1" applyFont="1" applyFill="1" applyBorder="1" applyAlignment="1">
      <alignment horizontal="center" vertical="center"/>
    </xf>
    <xf numFmtId="3" fontId="8" fillId="2" borderId="143" xfId="0" applyNumberFormat="1" applyFont="1" applyFill="1" applyBorder="1" applyAlignment="1">
      <alignment horizontal="left" vertical="center"/>
    </xf>
    <xf numFmtId="3" fontId="8" fillId="2" borderId="170" xfId="0" applyNumberFormat="1" applyFont="1" applyFill="1" applyBorder="1" applyAlignment="1">
      <alignment vertical="center"/>
    </xf>
    <xf numFmtId="3" fontId="8" fillId="2" borderId="142" xfId="0" applyNumberFormat="1" applyFont="1" applyFill="1" applyBorder="1" applyAlignment="1">
      <alignment vertical="center"/>
    </xf>
    <xf numFmtId="3" fontId="8" fillId="0" borderId="142" xfId="0" applyNumberFormat="1" applyFont="1" applyBorder="1" applyAlignment="1">
      <alignment horizontal="center" vertical="center"/>
    </xf>
    <xf numFmtId="3" fontId="15" fillId="0" borderId="143" xfId="0" applyNumberFormat="1" applyFont="1" applyBorder="1" applyAlignment="1">
      <alignment vertical="center"/>
    </xf>
    <xf numFmtId="3" fontId="8" fillId="0" borderId="170" xfId="0" applyNumberFormat="1" applyFont="1" applyBorder="1" applyAlignment="1">
      <alignment vertical="center"/>
    </xf>
    <xf numFmtId="3" fontId="8" fillId="0" borderId="142" xfId="0" applyNumberFormat="1" applyFont="1" applyBorder="1" applyAlignment="1">
      <alignment vertical="center"/>
    </xf>
    <xf numFmtId="3" fontId="8" fillId="0" borderId="171" xfId="0" applyNumberFormat="1" applyFont="1" applyBorder="1" applyAlignment="1">
      <alignment horizontal="center" vertical="center"/>
    </xf>
    <xf numFmtId="0" fontId="8" fillId="0" borderId="172" xfId="18" applyFont="1" applyBorder="1" applyAlignment="1">
      <alignment horizontal="center" vertical="center"/>
    </xf>
    <xf numFmtId="3" fontId="11" fillId="0" borderId="173" xfId="0" applyNumberFormat="1" applyFont="1" applyBorder="1" applyAlignment="1">
      <alignment horizontal="center" vertical="center"/>
    </xf>
    <xf numFmtId="0" fontId="11" fillId="0" borderId="143" xfId="18" applyFont="1" applyBorder="1" applyAlignment="1">
      <alignment horizontal="left" vertical="center"/>
    </xf>
    <xf numFmtId="3" fontId="11" fillId="6" borderId="142" xfId="0" applyNumberFormat="1" applyFont="1" applyFill="1" applyBorder="1" applyAlignment="1">
      <alignment horizontal="center" vertical="center"/>
    </xf>
    <xf numFmtId="0" fontId="11" fillId="0" borderId="143" xfId="14" applyFont="1" applyBorder="1" applyAlignment="1">
      <alignment horizontal="left" vertical="center"/>
    </xf>
    <xf numFmtId="0" fontId="11" fillId="0" borderId="143" xfId="0" applyFont="1" applyBorder="1" applyAlignment="1">
      <alignment vertical="center" wrapText="1"/>
    </xf>
    <xf numFmtId="0" fontId="8" fillId="0" borderId="160" xfId="14" applyFont="1" applyBorder="1" applyAlignment="1">
      <alignment horizontal="center" vertical="center"/>
    </xf>
    <xf numFmtId="3" fontId="8" fillId="6" borderId="142" xfId="0" applyNumberFormat="1" applyFont="1" applyFill="1" applyBorder="1" applyAlignment="1">
      <alignment horizontal="center" vertical="center"/>
    </xf>
    <xf numFmtId="0" fontId="8" fillId="0" borderId="143" xfId="28" applyFont="1" applyBorder="1" applyAlignment="1">
      <alignment horizontal="center" vertical="top" wrapText="1"/>
    </xf>
    <xf numFmtId="0" fontId="11" fillId="12" borderId="143" xfId="0" applyFont="1" applyFill="1" applyBorder="1" applyAlignment="1">
      <alignment horizontal="left" vertical="center"/>
    </xf>
    <xf numFmtId="3" fontId="11" fillId="6" borderId="113" xfId="0" applyNumberFormat="1" applyFont="1" applyFill="1" applyBorder="1" applyAlignment="1">
      <alignment horizontal="center" vertical="center"/>
    </xf>
    <xf numFmtId="0" fontId="11" fillId="0" borderId="143" xfId="28" applyFont="1" applyBorder="1" applyAlignment="1">
      <alignment horizontal="left" vertical="center" wrapText="1"/>
    </xf>
    <xf numFmtId="0" fontId="8" fillId="0" borderId="143" xfId="14" applyFont="1" applyBorder="1" applyAlignment="1">
      <alignment horizontal="center" vertical="top"/>
    </xf>
    <xf numFmtId="0" fontId="11" fillId="0" borderId="143" xfId="14" applyFont="1" applyBorder="1" applyAlignment="1">
      <alignment horizontal="left" vertical="center" wrapText="1"/>
    </xf>
    <xf numFmtId="3" fontId="11" fillId="0" borderId="142" xfId="20" applyNumberFormat="1" applyFont="1" applyBorder="1" applyAlignment="1">
      <alignment horizontal="left" vertical="center" wrapText="1"/>
    </xf>
    <xf numFmtId="3" fontId="11" fillId="0" borderId="143" xfId="20" applyNumberFormat="1" applyFont="1" applyBorder="1" applyAlignment="1">
      <alignment horizontal="left" vertical="center" wrapText="1"/>
    </xf>
    <xf numFmtId="3" fontId="8" fillId="6" borderId="113" xfId="0" applyNumberFormat="1" applyFont="1" applyFill="1" applyBorder="1" applyAlignment="1">
      <alignment horizontal="center" vertical="center"/>
    </xf>
    <xf numFmtId="3" fontId="9" fillId="0" borderId="170" xfId="0" applyNumberFormat="1" applyFont="1" applyBorder="1" applyAlignment="1">
      <alignment vertical="center"/>
    </xf>
    <xf numFmtId="49" fontId="36" fillId="0" borderId="143" xfId="19" applyNumberFormat="1" applyFont="1" applyBorder="1" applyAlignment="1">
      <alignment horizontal="left" vertical="center" wrapText="1"/>
    </xf>
    <xf numFmtId="3" fontId="11" fillId="0" borderId="174" xfId="0" applyNumberFormat="1" applyFont="1" applyBorder="1" applyAlignment="1">
      <alignment vertical="center"/>
    </xf>
    <xf numFmtId="0" fontId="11" fillId="0" borderId="114" xfId="0" applyFont="1" applyBorder="1" applyAlignment="1">
      <alignment vertical="center"/>
    </xf>
    <xf numFmtId="0" fontId="11" fillId="0" borderId="143" xfId="0" applyFont="1" applyBorder="1" applyAlignment="1">
      <alignment horizontal="left" vertical="center"/>
    </xf>
    <xf numFmtId="49" fontId="11" fillId="0" borderId="175" xfId="20" applyNumberFormat="1" applyFont="1" applyBorder="1" applyAlignment="1">
      <alignment horizontal="left" vertical="center" wrapText="1"/>
    </xf>
    <xf numFmtId="3" fontId="11" fillId="0" borderId="176" xfId="0" applyNumberFormat="1" applyFont="1" applyBorder="1" applyAlignment="1">
      <alignment vertical="center"/>
    </xf>
    <xf numFmtId="3" fontId="8" fillId="0" borderId="139" xfId="0" applyNumberFormat="1" applyFont="1" applyBorder="1" applyAlignment="1">
      <alignment horizontal="center" vertical="center"/>
    </xf>
    <xf numFmtId="3" fontId="11" fillId="6" borderId="139" xfId="0" applyNumberFormat="1" applyFont="1" applyFill="1" applyBorder="1" applyAlignment="1">
      <alignment horizontal="center" vertical="center"/>
    </xf>
    <xf numFmtId="49" fontId="11" fillId="0" borderId="140" xfId="19" applyNumberFormat="1" applyFont="1" applyBorder="1" applyAlignment="1">
      <alignment horizontal="left" vertical="center" wrapText="1"/>
    </xf>
    <xf numFmtId="3" fontId="11" fillId="0" borderId="140" xfId="20" applyNumberFormat="1" applyFont="1" applyBorder="1" applyAlignment="1">
      <alignment horizontal="left" vertical="center" wrapText="1"/>
    </xf>
    <xf numFmtId="3" fontId="8" fillId="6" borderId="177" xfId="0" applyNumberFormat="1" applyFont="1" applyFill="1" applyBorder="1" applyAlignment="1">
      <alignment horizontal="center" vertical="center"/>
    </xf>
    <xf numFmtId="3" fontId="8" fillId="0" borderId="176" xfId="0" applyNumberFormat="1" applyFont="1" applyBorder="1" applyAlignment="1">
      <alignment vertical="center"/>
    </xf>
    <xf numFmtId="3" fontId="8" fillId="0" borderId="139" xfId="0" applyNumberFormat="1" applyFont="1" applyBorder="1" applyAlignment="1">
      <alignment vertical="center"/>
    </xf>
    <xf numFmtId="3" fontId="11" fillId="6" borderId="114" xfId="0" applyNumberFormat="1" applyFont="1" applyFill="1" applyBorder="1" applyAlignment="1">
      <alignment horizontal="center" vertical="center"/>
    </xf>
    <xf numFmtId="3" fontId="11" fillId="0" borderId="139" xfId="0" applyNumberFormat="1" applyFont="1" applyBorder="1" applyAlignment="1">
      <alignment horizontal="left" vertical="center"/>
    </xf>
    <xf numFmtId="3" fontId="11" fillId="0" borderId="114" xfId="0" applyNumberFormat="1" applyFont="1" applyBorder="1" applyAlignment="1">
      <alignment horizontal="center" vertical="center"/>
    </xf>
    <xf numFmtId="3" fontId="8" fillId="6" borderId="114" xfId="0" applyNumberFormat="1" applyFont="1" applyFill="1" applyBorder="1" applyAlignment="1">
      <alignment horizontal="center" vertical="center"/>
    </xf>
    <xf numFmtId="3" fontId="11" fillId="0" borderId="140" xfId="0" applyNumberFormat="1" applyFont="1" applyBorder="1" applyAlignment="1">
      <alignment vertical="center"/>
    </xf>
    <xf numFmtId="3" fontId="11" fillId="0" borderId="140" xfId="0" applyNumberFormat="1" applyFont="1" applyBorder="1" applyAlignment="1">
      <alignment horizontal="left" vertical="center"/>
    </xf>
    <xf numFmtId="0" fontId="11" fillId="0" borderId="140" xfId="0" applyFont="1" applyBorder="1" applyAlignment="1">
      <alignment vertical="center" wrapText="1"/>
    </xf>
    <xf numFmtId="0" fontId="11" fillId="0" borderId="140" xfId="0" applyFont="1" applyBorder="1" applyAlignment="1">
      <alignment horizontal="left" vertical="center" wrapText="1"/>
    </xf>
    <xf numFmtId="3" fontId="67" fillId="0" borderId="176" xfId="0" applyNumberFormat="1" applyFont="1" applyBorder="1" applyAlignment="1">
      <alignment vertical="center"/>
    </xf>
    <xf numFmtId="0" fontId="8" fillId="6" borderId="139" xfId="14" applyFont="1" applyFill="1" applyBorder="1" applyAlignment="1">
      <alignment horizontal="center" vertical="top" wrapText="1"/>
    </xf>
    <xf numFmtId="0" fontId="8" fillId="0" borderId="140" xfId="14" applyFont="1" applyBorder="1" applyAlignment="1">
      <alignment horizontal="center" vertical="center"/>
    </xf>
    <xf numFmtId="3" fontId="8" fillId="0" borderId="140" xfId="0" applyNumberFormat="1" applyFont="1" applyBorder="1" applyAlignment="1">
      <alignment horizontal="center" vertical="center"/>
    </xf>
    <xf numFmtId="0" fontId="11" fillId="0" borderId="178" xfId="0" applyFont="1" applyBorder="1" applyAlignment="1">
      <alignment horizontal="left" vertical="center" wrapText="1"/>
    </xf>
    <xf numFmtId="3" fontId="8" fillId="0" borderId="179" xfId="0" applyNumberFormat="1" applyFont="1" applyBorder="1" applyAlignment="1">
      <alignment vertical="center"/>
    </xf>
    <xf numFmtId="3" fontId="11" fillId="0" borderId="180" xfId="0" applyNumberFormat="1" applyFont="1" applyBorder="1" applyAlignment="1">
      <alignment vertical="center"/>
    </xf>
    <xf numFmtId="3" fontId="8" fillId="0" borderId="180" xfId="0" applyNumberFormat="1" applyFont="1" applyBorder="1" applyAlignment="1">
      <alignment horizontal="center" vertical="center"/>
    </xf>
    <xf numFmtId="3" fontId="8" fillId="0" borderId="132" xfId="0" applyNumberFormat="1" applyFont="1" applyBorder="1" applyAlignment="1">
      <alignment horizontal="center" vertical="center"/>
    </xf>
    <xf numFmtId="3" fontId="11" fillId="0" borderId="179" xfId="0" applyNumberFormat="1" applyFont="1" applyBorder="1" applyAlignment="1">
      <alignment vertical="center"/>
    </xf>
    <xf numFmtId="3" fontId="11" fillId="6" borderId="180" xfId="0" applyNumberFormat="1" applyFont="1" applyFill="1" applyBorder="1" applyAlignment="1">
      <alignment horizontal="center" vertical="center"/>
    </xf>
    <xf numFmtId="0" fontId="11" fillId="0" borderId="114" xfId="0" applyFont="1" applyBorder="1" applyAlignment="1">
      <alignment vertical="center" wrapText="1"/>
    </xf>
    <xf numFmtId="0" fontId="11" fillId="0" borderId="131" xfId="0" applyFont="1" applyBorder="1" applyAlignment="1">
      <alignment vertical="center"/>
    </xf>
    <xf numFmtId="3" fontId="11" fillId="0" borderId="180" xfId="0" applyNumberFormat="1" applyFont="1" applyBorder="1" applyAlignment="1">
      <alignment horizontal="center" vertical="center"/>
    </xf>
    <xf numFmtId="3" fontId="11" fillId="0" borderId="131" xfId="0" applyNumberFormat="1" applyFont="1" applyBorder="1" applyAlignment="1">
      <alignment vertical="center"/>
    </xf>
    <xf numFmtId="3" fontId="9" fillId="0" borderId="180" xfId="0" applyNumberFormat="1" applyFont="1" applyBorder="1" applyAlignment="1">
      <alignment vertical="center"/>
    </xf>
    <xf numFmtId="3" fontId="9" fillId="0" borderId="179" xfId="0" applyNumberFormat="1" applyFont="1" applyBorder="1" applyAlignment="1">
      <alignment vertical="center"/>
    </xf>
    <xf numFmtId="3" fontId="8" fillId="0" borderId="131" xfId="0" applyNumberFormat="1" applyFont="1" applyBorder="1" applyAlignment="1">
      <alignment horizontal="center" vertical="center"/>
    </xf>
    <xf numFmtId="3" fontId="11" fillId="0" borderId="178" xfId="0" applyNumberFormat="1" applyFont="1" applyBorder="1" applyAlignment="1">
      <alignment horizontal="left" vertical="center" wrapText="1"/>
    </xf>
    <xf numFmtId="3" fontId="8" fillId="2" borderId="180" xfId="0" applyNumberFormat="1" applyFont="1" applyFill="1" applyBorder="1" applyAlignment="1">
      <alignment horizontal="center" vertical="center"/>
    </xf>
    <xf numFmtId="3" fontId="8" fillId="2" borderId="131" xfId="0" applyNumberFormat="1" applyFont="1" applyFill="1" applyBorder="1" applyAlignment="1">
      <alignment horizontal="center" vertical="center"/>
    </xf>
    <xf numFmtId="3" fontId="8" fillId="2" borderId="180" xfId="0" applyNumberFormat="1" applyFont="1" applyFill="1" applyBorder="1" applyAlignment="1">
      <alignment vertical="center"/>
    </xf>
    <xf numFmtId="3" fontId="8" fillId="0" borderId="131" xfId="0" applyNumberFormat="1" applyFont="1" applyBorder="1" applyAlignment="1">
      <alignment vertical="center"/>
    </xf>
    <xf numFmtId="3" fontId="11" fillId="0" borderId="180" xfId="3" applyNumberFormat="1" applyFont="1" applyBorder="1" applyAlignment="1">
      <alignment horizontal="right" vertical="center"/>
    </xf>
    <xf numFmtId="0" fontId="11" fillId="0" borderId="131" xfId="1" applyFont="1" applyBorder="1" applyAlignment="1">
      <alignment vertical="center"/>
    </xf>
    <xf numFmtId="3" fontId="11" fillId="0" borderId="131" xfId="0" applyNumberFormat="1" applyFont="1" applyBorder="1" applyAlignment="1">
      <alignment vertical="center" wrapText="1"/>
    </xf>
    <xf numFmtId="3" fontId="11" fillId="0" borderId="131" xfId="0" applyNumberFormat="1" applyFont="1" applyBorder="1" applyAlignment="1">
      <alignment horizontal="left" vertical="center" wrapText="1"/>
    </xf>
    <xf numFmtId="3" fontId="11" fillId="0" borderId="131" xfId="0" applyNumberFormat="1" applyFont="1" applyBorder="1" applyAlignment="1">
      <alignment horizontal="left" vertical="center"/>
    </xf>
    <xf numFmtId="3" fontId="11" fillId="0" borderId="181" xfId="0" applyNumberFormat="1" applyFont="1" applyBorder="1" applyAlignment="1">
      <alignment horizontal="left" vertical="center" wrapText="1"/>
    </xf>
    <xf numFmtId="3" fontId="11" fillId="2" borderId="180" xfId="0" applyNumberFormat="1" applyFont="1" applyFill="1" applyBorder="1" applyAlignment="1">
      <alignment horizontal="center" vertical="center"/>
    </xf>
    <xf numFmtId="3" fontId="11" fillId="2" borderId="131" xfId="0" applyNumberFormat="1" applyFont="1" applyFill="1" applyBorder="1" applyAlignment="1">
      <alignment horizontal="center" vertical="center"/>
    </xf>
    <xf numFmtId="3" fontId="8" fillId="2" borderId="131" xfId="0" applyNumberFormat="1" applyFont="1" applyFill="1" applyBorder="1" applyAlignment="1">
      <alignment horizontal="left" vertical="center"/>
    </xf>
    <xf numFmtId="3" fontId="11" fillId="2" borderId="179" xfId="0" applyNumberFormat="1" applyFont="1" applyFill="1" applyBorder="1" applyAlignment="1">
      <alignment vertical="center"/>
    </xf>
    <xf numFmtId="3" fontId="11" fillId="2" borderId="180" xfId="3" applyNumberFormat="1" applyFont="1" applyFill="1" applyBorder="1" applyAlignment="1">
      <alignment horizontal="right" vertical="center"/>
    </xf>
    <xf numFmtId="3" fontId="15" fillId="0" borderId="131" xfId="0" applyNumberFormat="1" applyFont="1" applyBorder="1" applyAlignment="1">
      <alignment vertical="center"/>
    </xf>
    <xf numFmtId="0" fontId="8" fillId="0" borderId="180" xfId="14" applyFont="1" applyBorder="1" applyAlignment="1">
      <alignment horizontal="center" vertical="center"/>
    </xf>
    <xf numFmtId="0" fontId="8" fillId="0" borderId="131" xfId="18" applyFont="1" applyBorder="1" applyAlignment="1">
      <alignment horizontal="center" vertical="center"/>
    </xf>
    <xf numFmtId="0" fontId="11" fillId="0" borderId="131" xfId="14" applyFont="1" applyBorder="1" applyAlignment="1">
      <alignment horizontal="center" vertical="center"/>
    </xf>
    <xf numFmtId="0" fontId="11" fillId="0" borderId="131" xfId="18" applyFont="1" applyBorder="1" applyAlignment="1">
      <alignment vertical="center"/>
    </xf>
    <xf numFmtId="3" fontId="11" fillId="0" borderId="182" xfId="0" applyNumberFormat="1" applyFont="1" applyBorder="1" applyAlignment="1">
      <alignment horizontal="center" vertical="center"/>
    </xf>
    <xf numFmtId="0" fontId="11" fillId="0" borderId="131" xfId="0" applyFont="1" applyBorder="1" applyAlignment="1">
      <alignment horizontal="left" vertical="center"/>
    </xf>
    <xf numFmtId="0" fontId="8" fillId="0" borderId="131" xfId="14" applyFont="1" applyBorder="1" applyAlignment="1">
      <alignment horizontal="center" vertical="center"/>
    </xf>
    <xf numFmtId="0" fontId="11" fillId="0" borderId="131" xfId="0" applyFont="1" applyBorder="1" applyAlignment="1">
      <alignment horizontal="left" vertical="center" wrapText="1"/>
    </xf>
    <xf numFmtId="3" fontId="11" fillId="0" borderId="131" xfId="16" applyNumberFormat="1" applyFont="1" applyBorder="1" applyAlignment="1">
      <alignment vertical="center" wrapText="1"/>
    </xf>
    <xf numFmtId="0" fontId="11" fillId="0" borderId="131" xfId="21" applyFont="1" applyBorder="1" applyAlignment="1">
      <alignment vertical="center" wrapText="1"/>
    </xf>
    <xf numFmtId="0" fontId="8" fillId="6" borderId="131" xfId="14" applyFont="1" applyFill="1" applyBorder="1" applyAlignment="1">
      <alignment horizontal="center" vertical="top" wrapText="1"/>
    </xf>
    <xf numFmtId="0" fontId="11" fillId="6" borderId="131" xfId="14" applyFont="1" applyFill="1" applyBorder="1" applyAlignment="1">
      <alignment horizontal="center" vertical="top" wrapText="1"/>
    </xf>
    <xf numFmtId="0" fontId="11" fillId="0" borderId="131" xfId="0" applyFont="1" applyBorder="1" applyAlignment="1">
      <alignment vertical="center" wrapText="1"/>
    </xf>
    <xf numFmtId="0" fontId="8" fillId="6" borderId="131" xfId="14" applyFont="1" applyFill="1" applyBorder="1" applyAlignment="1">
      <alignment horizontal="center" vertical="center" wrapText="1"/>
    </xf>
    <xf numFmtId="0" fontId="11" fillId="6" borderId="131" xfId="14" applyFont="1" applyFill="1" applyBorder="1" applyAlignment="1">
      <alignment horizontal="center" vertical="center" wrapText="1"/>
    </xf>
    <xf numFmtId="0" fontId="11" fillId="12" borderId="131" xfId="0" applyFont="1" applyFill="1" applyBorder="1" applyAlignment="1">
      <alignment vertical="center"/>
    </xf>
    <xf numFmtId="3" fontId="9" fillId="0" borderId="183" xfId="0" applyNumberFormat="1" applyFont="1" applyBorder="1" applyAlignment="1">
      <alignment vertical="center"/>
    </xf>
    <xf numFmtId="0" fontId="11" fillId="0" borderId="131" xfId="0" applyFont="1" applyBorder="1" applyAlignment="1">
      <alignment wrapText="1"/>
    </xf>
    <xf numFmtId="0" fontId="11" fillId="0" borderId="131" xfId="14" applyFont="1" applyBorder="1" applyAlignment="1">
      <alignment horizontal="center" vertical="center" wrapText="1"/>
    </xf>
    <xf numFmtId="0" fontId="11" fillId="0" borderId="114" xfId="0" applyFont="1" applyBorder="1" applyAlignment="1">
      <alignment horizontal="left" vertical="center" wrapText="1"/>
    </xf>
    <xf numFmtId="3" fontId="11" fillId="0" borderId="114" xfId="0" applyNumberFormat="1" applyFont="1" applyBorder="1" applyAlignment="1">
      <alignment vertical="center"/>
    </xf>
    <xf numFmtId="3" fontId="11" fillId="0" borderId="114" xfId="0" applyNumberFormat="1" applyFont="1" applyBorder="1" applyAlignment="1">
      <alignment horizontal="left" vertical="center"/>
    </xf>
    <xf numFmtId="3" fontId="9" fillId="0" borderId="184" xfId="0" applyNumberFormat="1" applyFont="1" applyBorder="1" applyAlignment="1">
      <alignment vertical="center"/>
    </xf>
    <xf numFmtId="0" fontId="11" fillId="0" borderId="131" xfId="14" applyFont="1" applyBorder="1" applyAlignment="1">
      <alignment vertical="center"/>
    </xf>
    <xf numFmtId="0" fontId="11" fillId="0" borderId="131" xfId="14" applyFont="1" applyBorder="1" applyAlignment="1">
      <alignment vertical="center" wrapText="1"/>
    </xf>
    <xf numFmtId="0" fontId="11" fillId="0" borderId="180" xfId="14" applyFont="1" applyBorder="1" applyAlignment="1">
      <alignment horizontal="center" vertical="center" wrapText="1"/>
    </xf>
    <xf numFmtId="3" fontId="11" fillId="0" borderId="184" xfId="16" applyNumberFormat="1" applyFont="1" applyBorder="1" applyAlignment="1">
      <alignment vertical="center" wrapText="1"/>
    </xf>
    <xf numFmtId="0" fontId="8" fillId="6" borderId="180" xfId="14" applyFont="1" applyFill="1" applyBorder="1" applyAlignment="1">
      <alignment horizontal="center" vertical="center" wrapText="1"/>
    </xf>
    <xf numFmtId="0" fontId="8" fillId="0" borderId="184" xfId="14" applyFont="1" applyBorder="1" applyAlignment="1">
      <alignment horizontal="center" vertical="center"/>
    </xf>
    <xf numFmtId="0" fontId="8" fillId="0" borderId="180" xfId="14" applyFont="1" applyBorder="1" applyAlignment="1">
      <alignment horizontal="center" vertical="center" wrapText="1"/>
    </xf>
    <xf numFmtId="0" fontId="13" fillId="12" borderId="131" xfId="0" applyFont="1" applyFill="1" applyBorder="1" applyAlignment="1">
      <alignment horizontal="left" vertical="center"/>
    </xf>
    <xf numFmtId="0" fontId="11" fillId="0" borderId="184" xfId="0" applyFont="1" applyBorder="1" applyAlignment="1">
      <alignment horizontal="left" vertical="center"/>
    </xf>
    <xf numFmtId="0" fontId="11" fillId="0" borderId="184" xfId="0" applyFont="1" applyBorder="1" applyAlignment="1">
      <alignment vertical="center"/>
    </xf>
    <xf numFmtId="3" fontId="11" fillId="0" borderId="184" xfId="0" applyNumberFormat="1" applyFont="1" applyBorder="1" applyAlignment="1">
      <alignment vertical="center" wrapText="1"/>
    </xf>
    <xf numFmtId="0" fontId="8" fillId="6" borderId="180" xfId="14" applyFont="1" applyFill="1" applyBorder="1" applyAlignment="1">
      <alignment horizontal="center" vertical="top" wrapText="1"/>
    </xf>
    <xf numFmtId="3" fontId="11" fillId="0" borderId="184" xfId="0" applyNumberFormat="1" applyFont="1" applyBorder="1" applyAlignment="1">
      <alignment vertical="center"/>
    </xf>
    <xf numFmtId="0" fontId="11" fillId="0" borderId="184" xfId="17" applyFont="1" applyBorder="1" applyAlignment="1">
      <alignment vertical="center" wrapText="1"/>
    </xf>
    <xf numFmtId="0" fontId="11" fillId="0" borderId="184" xfId="0" applyFont="1" applyBorder="1" applyAlignment="1">
      <alignment vertical="center" wrapText="1"/>
    </xf>
    <xf numFmtId="3" fontId="62" fillId="0" borderId="179" xfId="0" applyNumberFormat="1" applyFont="1" applyBorder="1" applyAlignment="1">
      <alignment vertical="center"/>
    </xf>
    <xf numFmtId="0" fontId="11" fillId="0" borderId="184" xfId="14" applyFont="1" applyBorder="1" applyAlignment="1">
      <alignment vertical="center"/>
    </xf>
    <xf numFmtId="3" fontId="15" fillId="0" borderId="180" xfId="0" applyNumberFormat="1" applyFont="1" applyBorder="1" applyAlignment="1">
      <alignment horizontal="center" vertical="center"/>
    </xf>
    <xf numFmtId="3" fontId="15" fillId="0" borderId="184" xfId="0" applyNumberFormat="1" applyFont="1" applyBorder="1" applyAlignment="1">
      <alignment vertical="center"/>
    </xf>
    <xf numFmtId="0" fontId="11" fillId="0" borderId="180" xfId="12" applyFont="1" applyBorder="1" applyAlignment="1">
      <alignment vertical="center" wrapText="1"/>
    </xf>
    <xf numFmtId="0" fontId="11" fillId="0" borderId="184" xfId="12" applyFont="1" applyBorder="1" applyAlignment="1">
      <alignment vertical="center" wrapText="1"/>
    </xf>
    <xf numFmtId="0" fontId="29" fillId="0" borderId="0" xfId="0" applyFont="1" applyAlignment="1">
      <alignment wrapText="1"/>
    </xf>
    <xf numFmtId="0" fontId="29" fillId="0" borderId="184" xfId="0" applyFont="1" applyBorder="1" applyAlignment="1">
      <alignment wrapText="1"/>
    </xf>
    <xf numFmtId="3" fontId="11" fillId="0" borderId="184" xfId="16" applyNumberFormat="1" applyFont="1" applyBorder="1" applyAlignment="1">
      <alignment horizontal="left" vertical="center" wrapText="1"/>
    </xf>
    <xf numFmtId="3" fontId="11" fillId="0" borderId="185" xfId="0" applyNumberFormat="1" applyFont="1" applyBorder="1" applyAlignment="1">
      <alignment horizontal="left" vertical="center" wrapText="1"/>
    </xf>
    <xf numFmtId="0" fontId="11" fillId="0" borderId="184" xfId="0" applyFont="1" applyBorder="1" applyAlignment="1">
      <alignment horizontal="left" vertical="center" wrapText="1"/>
    </xf>
    <xf numFmtId="3" fontId="15" fillId="0" borderId="78" xfId="0" applyNumberFormat="1" applyFont="1" applyBorder="1" applyAlignment="1">
      <alignment horizontal="center" vertical="center"/>
    </xf>
    <xf numFmtId="3" fontId="15" fillId="0" borderId="131" xfId="0" applyNumberFormat="1" applyFont="1" applyBorder="1" applyAlignment="1">
      <alignment horizontal="left" vertical="center" wrapText="1"/>
    </xf>
    <xf numFmtId="3" fontId="11" fillId="0" borderId="186" xfId="0" applyNumberFormat="1" applyFont="1" applyBorder="1" applyAlignment="1">
      <alignment horizontal="center" vertical="center"/>
    </xf>
    <xf numFmtId="0" fontId="11" fillId="0" borderId="131" xfId="12" applyFont="1" applyBorder="1" applyAlignment="1">
      <alignment vertical="center" wrapText="1"/>
    </xf>
    <xf numFmtId="3" fontId="15" fillId="0" borderId="186" xfId="0" applyNumberFormat="1" applyFont="1" applyBorder="1" applyAlignment="1">
      <alignment horizontal="center" vertical="center"/>
    </xf>
    <xf numFmtId="0" fontId="15" fillId="0" borderId="131" xfId="12" applyFont="1" applyBorder="1" applyAlignment="1">
      <alignment vertical="center" wrapText="1"/>
    </xf>
    <xf numFmtId="3" fontId="11" fillId="0" borderId="180" xfId="12" applyNumberFormat="1" applyFont="1" applyBorder="1" applyAlignment="1">
      <alignment horizontal="center" vertical="center" wrapText="1"/>
    </xf>
    <xf numFmtId="0" fontId="11" fillId="0" borderId="187" xfId="12" applyFont="1" applyBorder="1" applyAlignment="1">
      <alignment vertical="center" wrapText="1"/>
    </xf>
    <xf numFmtId="3" fontId="11" fillId="0" borderId="188" xfId="0" applyNumberFormat="1" applyFont="1" applyBorder="1" applyAlignment="1">
      <alignment vertical="center"/>
    </xf>
    <xf numFmtId="3" fontId="11" fillId="0" borderId="189" xfId="12" applyNumberFormat="1" applyFont="1" applyBorder="1" applyAlignment="1">
      <alignment horizontal="right" vertical="center" wrapText="1"/>
    </xf>
    <xf numFmtId="3" fontId="11" fillId="0" borderId="189" xfId="3" applyNumberFormat="1" applyFont="1" applyBorder="1" applyAlignment="1">
      <alignment horizontal="right" vertical="center"/>
    </xf>
    <xf numFmtId="3" fontId="11" fillId="0" borderId="189" xfId="0" applyNumberFormat="1" applyFont="1" applyBorder="1" applyAlignment="1">
      <alignment horizontal="center" vertical="center"/>
    </xf>
    <xf numFmtId="3" fontId="11" fillId="0" borderId="179" xfId="0" applyNumberFormat="1" applyFont="1" applyBorder="1" applyAlignment="1">
      <alignment vertical="center" wrapText="1"/>
    </xf>
    <xf numFmtId="3" fontId="15" fillId="0" borderId="131" xfId="0" applyNumberFormat="1" applyFont="1" applyBorder="1" applyAlignment="1">
      <alignment horizontal="center" vertical="center"/>
    </xf>
    <xf numFmtId="0" fontId="15" fillId="0" borderId="190" xfId="12" applyFont="1" applyBorder="1" applyAlignment="1">
      <alignment vertical="center" wrapText="1"/>
    </xf>
    <xf numFmtId="0" fontId="11" fillId="0" borderId="190" xfId="12" applyFont="1" applyBorder="1" applyAlignment="1">
      <alignment vertical="center" wrapText="1"/>
    </xf>
    <xf numFmtId="3" fontId="11" fillId="7" borderId="180" xfId="0" applyNumberFormat="1" applyFont="1" applyFill="1" applyBorder="1" applyAlignment="1">
      <alignment horizontal="center" vertical="center"/>
    </xf>
    <xf numFmtId="3" fontId="11" fillId="7" borderId="131" xfId="0" applyNumberFormat="1" applyFont="1" applyFill="1" applyBorder="1" applyAlignment="1">
      <alignment horizontal="center" vertical="center"/>
    </xf>
    <xf numFmtId="3" fontId="8" fillId="7" borderId="114" xfId="0" applyNumberFormat="1" applyFont="1" applyFill="1" applyBorder="1" applyAlignment="1">
      <alignment vertical="center"/>
    </xf>
    <xf numFmtId="3" fontId="11" fillId="7" borderId="104" xfId="0" applyNumberFormat="1" applyFont="1" applyFill="1" applyBorder="1" applyAlignment="1">
      <alignment vertical="center"/>
    </xf>
    <xf numFmtId="0" fontId="11" fillId="0" borderId="179" xfId="0" applyFont="1" applyBorder="1" applyAlignment="1">
      <alignment vertical="center"/>
    </xf>
    <xf numFmtId="0" fontId="11" fillId="0" borderId="180" xfId="0" applyFont="1" applyBorder="1" applyAlignment="1">
      <alignment vertical="center"/>
    </xf>
    <xf numFmtId="3" fontId="8" fillId="7" borderId="131" xfId="0" applyNumberFormat="1" applyFont="1" applyFill="1" applyBorder="1" applyAlignment="1">
      <alignment horizontal="center" vertical="center"/>
    </xf>
    <xf numFmtId="3" fontId="8" fillId="2" borderId="131" xfId="0" applyNumberFormat="1" applyFont="1" applyFill="1" applyBorder="1" applyAlignment="1">
      <alignment vertical="center"/>
    </xf>
    <xf numFmtId="3" fontId="8" fillId="2" borderId="179" xfId="0" applyNumberFormat="1" applyFont="1" applyFill="1" applyBorder="1" applyAlignment="1">
      <alignment vertical="center"/>
    </xf>
    <xf numFmtId="3" fontId="8" fillId="0" borderId="180" xfId="0" applyNumberFormat="1" applyFont="1" applyBorder="1" applyAlignment="1">
      <alignment vertical="center"/>
    </xf>
    <xf numFmtId="0" fontId="11" fillId="0" borderId="191" xfId="22" applyFont="1" applyBorder="1" applyAlignment="1">
      <alignment vertical="center" wrapText="1"/>
    </xf>
    <xf numFmtId="0" fontId="11" fillId="0" borderId="179" xfId="22" applyFont="1" applyBorder="1" applyAlignment="1">
      <alignment vertical="center" wrapText="1"/>
    </xf>
    <xf numFmtId="3" fontId="11" fillId="0" borderId="180" xfId="22" applyNumberFormat="1" applyFont="1" applyBorder="1" applyAlignment="1">
      <alignment vertical="center" wrapText="1"/>
    </xf>
    <xf numFmtId="0" fontId="11" fillId="0" borderId="190" xfId="22" applyFont="1" applyBorder="1" applyAlignment="1">
      <alignment vertical="center" wrapText="1"/>
    </xf>
    <xf numFmtId="0" fontId="11" fillId="0" borderId="180" xfId="0" applyFont="1" applyBorder="1" applyAlignment="1">
      <alignment vertical="center" wrapText="1"/>
    </xf>
    <xf numFmtId="3" fontId="11" fillId="0" borderId="180" xfId="0" applyNumberFormat="1" applyFont="1" applyBorder="1" applyAlignment="1">
      <alignment horizontal="right" vertical="center"/>
    </xf>
    <xf numFmtId="3" fontId="11" fillId="5" borderId="180" xfId="0" applyNumberFormat="1" applyFont="1" applyFill="1" applyBorder="1" applyAlignment="1">
      <alignment vertical="center"/>
    </xf>
    <xf numFmtId="3" fontId="11" fillId="0" borderId="180" xfId="0" applyNumberFormat="1" applyFont="1" applyBorder="1" applyAlignment="1">
      <alignment vertical="center" wrapText="1"/>
    </xf>
    <xf numFmtId="3" fontId="8" fillId="0" borderId="180" xfId="3" applyNumberFormat="1" applyFont="1" applyBorder="1" applyAlignment="1">
      <alignment horizontal="center" vertical="top" wrapText="1"/>
    </xf>
    <xf numFmtId="3" fontId="8" fillId="0" borderId="174" xfId="0" applyNumberFormat="1" applyFont="1" applyBorder="1" applyAlignment="1">
      <alignment vertical="center"/>
    </xf>
    <xf numFmtId="3" fontId="11" fillId="0" borderId="113" xfId="3" applyNumberFormat="1" applyFont="1" applyBorder="1" applyAlignment="1">
      <alignment horizontal="right" vertical="center"/>
    </xf>
    <xf numFmtId="3" fontId="11" fillId="0" borderId="186" xfId="0" applyNumberFormat="1" applyFont="1" applyBorder="1" applyAlignment="1">
      <alignment vertical="center"/>
    </xf>
    <xf numFmtId="3" fontId="8" fillId="0" borderId="192" xfId="0" applyNumberFormat="1" applyFont="1" applyBorder="1" applyAlignment="1">
      <alignment vertical="center"/>
    </xf>
    <xf numFmtId="3" fontId="11" fillId="5" borderId="131" xfId="0" applyNumberFormat="1" applyFont="1" applyFill="1" applyBorder="1" applyAlignment="1">
      <alignment vertical="center"/>
    </xf>
    <xf numFmtId="0" fontId="11" fillId="0" borderId="179" xfId="0" applyFont="1" applyBorder="1" applyAlignment="1">
      <alignment vertical="center" wrapText="1"/>
    </xf>
    <xf numFmtId="1" fontId="15" fillId="0" borderId="180" xfId="0" applyNumberFormat="1" applyFont="1" applyBorder="1" applyAlignment="1">
      <alignment vertical="center"/>
    </xf>
    <xf numFmtId="49" fontId="11" fillId="0" borderId="180" xfId="0" applyNumberFormat="1" applyFont="1" applyBorder="1" applyAlignment="1">
      <alignment horizontal="right" vertical="center"/>
    </xf>
    <xf numFmtId="3" fontId="8" fillId="5" borderId="180" xfId="0" applyNumberFormat="1" applyFont="1" applyFill="1" applyBorder="1" applyAlignment="1">
      <alignment horizontal="center" vertical="center"/>
    </xf>
    <xf numFmtId="3" fontId="8" fillId="5" borderId="131" xfId="0" applyNumberFormat="1" applyFont="1" applyFill="1" applyBorder="1" applyAlignment="1">
      <alignment horizontal="center" vertical="center"/>
    </xf>
    <xf numFmtId="3" fontId="8" fillId="5" borderId="131" xfId="0" applyNumberFormat="1" applyFont="1" applyFill="1" applyBorder="1" applyAlignment="1">
      <alignment vertical="center"/>
    </xf>
    <xf numFmtId="3" fontId="8" fillId="5" borderId="179" xfId="0" applyNumberFormat="1" applyFont="1" applyFill="1" applyBorder="1" applyAlignment="1">
      <alignment vertical="center"/>
    </xf>
    <xf numFmtId="3" fontId="8" fillId="5" borderId="180" xfId="0" applyNumberFormat="1" applyFont="1" applyFill="1" applyBorder="1" applyAlignment="1">
      <alignment vertical="center"/>
    </xf>
    <xf numFmtId="3" fontId="11" fillId="5" borderId="180" xfId="0" applyNumberFormat="1" applyFont="1" applyFill="1" applyBorder="1" applyAlignment="1">
      <alignment horizontal="right" vertical="center"/>
    </xf>
    <xf numFmtId="3" fontId="11" fillId="0" borderId="186" xfId="0" applyNumberFormat="1" applyFont="1" applyBorder="1" applyAlignment="1">
      <alignment vertical="center" wrapText="1"/>
    </xf>
    <xf numFmtId="0" fontId="11" fillId="0" borderId="180" xfId="0" applyFont="1" applyBorder="1" applyAlignment="1">
      <alignment horizontal="right" vertical="center" wrapText="1"/>
    </xf>
    <xf numFmtId="3" fontId="8" fillId="5" borderId="179" xfId="0" applyNumberFormat="1" applyFont="1" applyFill="1" applyBorder="1" applyAlignment="1">
      <alignment horizontal="center" vertical="center"/>
    </xf>
    <xf numFmtId="3" fontId="8" fillId="5" borderId="174" xfId="0" applyNumberFormat="1" applyFont="1" applyFill="1" applyBorder="1" applyAlignment="1">
      <alignment horizontal="center" vertical="center"/>
    </xf>
    <xf numFmtId="3" fontId="8" fillId="2" borderId="179" xfId="0" applyNumberFormat="1" applyFont="1" applyFill="1" applyBorder="1" applyAlignment="1">
      <alignment horizontal="left" vertical="center"/>
    </xf>
    <xf numFmtId="3" fontId="15" fillId="0" borderId="131" xfId="0" applyNumberFormat="1" applyFont="1" applyBorder="1" applyAlignment="1">
      <alignment horizontal="left" vertical="center"/>
    </xf>
    <xf numFmtId="3" fontId="8" fillId="0" borderId="179" xfId="0" applyNumberFormat="1" applyFont="1" applyBorder="1" applyAlignment="1">
      <alignment horizontal="left" vertical="center"/>
    </xf>
    <xf numFmtId="3" fontId="8" fillId="0" borderId="180" xfId="0" applyNumberFormat="1" applyFont="1" applyBorder="1" applyAlignment="1">
      <alignment horizontal="right" vertical="center"/>
    </xf>
    <xf numFmtId="0" fontId="11" fillId="12" borderId="131" xfId="0" applyFont="1" applyFill="1" applyBorder="1"/>
    <xf numFmtId="3" fontId="8" fillId="5" borderId="180" xfId="3" applyNumberFormat="1" applyFont="1" applyFill="1" applyBorder="1" applyAlignment="1">
      <alignment horizontal="center" vertical="top" wrapText="1"/>
    </xf>
    <xf numFmtId="3" fontId="11" fillId="5" borderId="131" xfId="3" applyNumberFormat="1" applyFont="1" applyFill="1" applyBorder="1" applyAlignment="1">
      <alignment horizontal="left" vertical="center"/>
    </xf>
    <xf numFmtId="3" fontId="11" fillId="5" borderId="180" xfId="3" applyNumberFormat="1" applyFont="1" applyFill="1" applyBorder="1" applyAlignment="1">
      <alignment horizontal="right" vertical="top" wrapText="1"/>
    </xf>
    <xf numFmtId="3" fontId="11" fillId="5" borderId="180" xfId="3" applyNumberFormat="1" applyFont="1" applyFill="1" applyBorder="1" applyAlignment="1">
      <alignment vertical="top" wrapText="1"/>
    </xf>
    <xf numFmtId="3" fontId="11" fillId="0" borderId="193" xfId="0" applyNumberFormat="1" applyFont="1" applyBorder="1" applyAlignment="1">
      <alignment vertical="center" wrapText="1"/>
    </xf>
    <xf numFmtId="0" fontId="11" fillId="0" borderId="189" xfId="0" applyFont="1" applyBorder="1" applyAlignment="1">
      <alignment vertical="center" wrapText="1"/>
    </xf>
    <xf numFmtId="3" fontId="11" fillId="0" borderId="189" xfId="0" applyNumberFormat="1" applyFont="1" applyBorder="1" applyAlignment="1">
      <alignment vertical="center" wrapText="1"/>
    </xf>
    <xf numFmtId="3" fontId="11" fillId="0" borderId="189" xfId="0" applyNumberFormat="1" applyFont="1" applyBorder="1" applyAlignment="1">
      <alignment horizontal="right" vertical="center"/>
    </xf>
    <xf numFmtId="3" fontId="11" fillId="0" borderId="187" xfId="0" applyNumberFormat="1" applyFont="1" applyBorder="1" applyAlignment="1">
      <alignment horizontal="center" vertical="center"/>
    </xf>
    <xf numFmtId="3" fontId="11" fillId="0" borderId="194" xfId="0" applyNumberFormat="1" applyFont="1" applyBorder="1" applyAlignment="1">
      <alignment vertical="center" wrapText="1"/>
    </xf>
    <xf numFmtId="0" fontId="11" fillId="0" borderId="186" xfId="23" applyFont="1" applyBorder="1" applyAlignment="1">
      <alignment vertical="center"/>
    </xf>
    <xf numFmtId="0" fontId="11" fillId="0" borderId="180" xfId="23" applyFont="1" applyBorder="1" applyAlignment="1">
      <alignment vertical="center" wrapText="1"/>
    </xf>
    <xf numFmtId="3" fontId="8" fillId="2" borderId="179" xfId="0" applyNumberFormat="1" applyFont="1" applyFill="1" applyBorder="1" applyAlignment="1">
      <alignment horizontal="center" vertical="center"/>
    </xf>
    <xf numFmtId="0" fontId="8" fillId="2" borderId="131" xfId="6" applyFont="1" applyFill="1" applyBorder="1" applyAlignment="1">
      <alignment vertical="center" wrapText="1"/>
    </xf>
    <xf numFmtId="0" fontId="11" fillId="2" borderId="195" xfId="0" applyFont="1" applyFill="1" applyBorder="1" applyAlignment="1">
      <alignment vertical="center"/>
    </xf>
    <xf numFmtId="0" fontId="11" fillId="2" borderId="195" xfId="0" applyFont="1" applyFill="1" applyBorder="1" applyAlignment="1">
      <alignment horizontal="center" vertical="center"/>
    </xf>
    <xf numFmtId="0" fontId="11" fillId="0" borderId="131" xfId="6" applyFont="1" applyBorder="1" applyAlignment="1">
      <alignment vertical="center"/>
    </xf>
    <xf numFmtId="3" fontId="11" fillId="0" borderId="179" xfId="0" applyNumberFormat="1" applyFont="1" applyBorder="1" applyAlignment="1">
      <alignment horizontal="center" vertical="center"/>
    </xf>
    <xf numFmtId="3" fontId="11" fillId="0" borderId="180" xfId="24" applyNumberFormat="1" applyFont="1" applyBorder="1" applyAlignment="1">
      <alignment horizontal="right" vertical="center"/>
    </xf>
    <xf numFmtId="3" fontId="8" fillId="2" borderId="104" xfId="0" applyNumberFormat="1" applyFont="1" applyFill="1" applyBorder="1" applyAlignment="1">
      <alignment vertical="center"/>
    </xf>
    <xf numFmtId="3" fontId="8" fillId="2" borderId="104" xfId="0" applyNumberFormat="1" applyFont="1" applyFill="1" applyBorder="1" applyAlignment="1">
      <alignment horizontal="center" vertical="center"/>
    </xf>
    <xf numFmtId="3" fontId="78" fillId="0" borderId="0" xfId="0" applyNumberFormat="1" applyFont="1" applyAlignment="1">
      <alignment vertical="center"/>
    </xf>
    <xf numFmtId="3" fontId="86" fillId="0" borderId="0" xfId="0" applyNumberFormat="1" applyFont="1" applyAlignment="1">
      <alignment vertical="center"/>
    </xf>
    <xf numFmtId="3" fontId="87" fillId="0" borderId="0" xfId="0" applyNumberFormat="1" applyFont="1" applyAlignment="1">
      <alignment vertical="center"/>
    </xf>
    <xf numFmtId="3" fontId="8" fillId="0" borderId="180" xfId="3" applyNumberFormat="1" applyFont="1" applyBorder="1" applyAlignment="1">
      <alignment horizontal="center" vertical="center"/>
    </xf>
    <xf numFmtId="0" fontId="11" fillId="0" borderId="180" xfId="0" applyFont="1" applyBorder="1" applyAlignment="1">
      <alignment horizontal="center" vertical="center"/>
    </xf>
    <xf numFmtId="3" fontId="11" fillId="0" borderId="180" xfId="3" applyNumberFormat="1" applyFont="1" applyBorder="1" applyAlignment="1">
      <alignment vertical="center"/>
    </xf>
    <xf numFmtId="0" fontId="15" fillId="0" borderId="180" xfId="0" applyFont="1" applyBorder="1" applyAlignment="1">
      <alignment vertical="center" wrapText="1"/>
    </xf>
    <xf numFmtId="0" fontId="15" fillId="0" borderId="180" xfId="0" applyFont="1" applyBorder="1" applyAlignment="1">
      <alignment vertical="center"/>
    </xf>
    <xf numFmtId="3" fontId="11" fillId="0" borderId="180" xfId="0" applyNumberFormat="1" applyFont="1" applyBorder="1" applyAlignment="1">
      <alignment wrapText="1"/>
    </xf>
    <xf numFmtId="3" fontId="11" fillId="2" borderId="180" xfId="0" applyNumberFormat="1" applyFont="1" applyFill="1" applyBorder="1" applyAlignment="1">
      <alignment vertical="center"/>
    </xf>
    <xf numFmtId="3" fontId="11" fillId="0" borderId="180" xfId="12" applyNumberFormat="1" applyFont="1" applyBorder="1" applyAlignment="1">
      <alignment horizontal="right" vertical="center" wrapText="1"/>
    </xf>
    <xf numFmtId="3" fontId="8" fillId="0" borderId="113" xfId="0" applyNumberFormat="1" applyFont="1" applyBorder="1" applyAlignment="1">
      <alignment vertical="center"/>
    </xf>
    <xf numFmtId="165" fontId="11" fillId="0" borderId="180" xfId="3" applyNumberFormat="1" applyFont="1" applyBorder="1" applyAlignment="1">
      <alignment vertical="center"/>
    </xf>
    <xf numFmtId="165" fontId="8" fillId="7" borderId="180" xfId="3" applyNumberFormat="1" applyFont="1" applyFill="1" applyBorder="1" applyAlignment="1">
      <alignment vertical="center"/>
    </xf>
    <xf numFmtId="3" fontId="13" fillId="0" borderId="62" xfId="0" applyNumberFormat="1" applyFont="1" applyBorder="1" applyAlignment="1">
      <alignment horizontal="center" vertical="center"/>
    </xf>
    <xf numFmtId="0" fontId="13" fillId="0" borderId="62" xfId="6" applyFont="1" applyBorder="1" applyAlignment="1">
      <alignment horizontal="center" vertical="center"/>
    </xf>
    <xf numFmtId="3" fontId="12" fillId="0" borderId="62" xfId="0" applyNumberFormat="1" applyFont="1" applyBorder="1" applyAlignment="1">
      <alignment vertical="center"/>
    </xf>
    <xf numFmtId="3" fontId="13" fillId="0" borderId="62" xfId="1" applyNumberFormat="1" applyFont="1" applyBorder="1" applyAlignment="1">
      <alignment vertical="center"/>
    </xf>
    <xf numFmtId="3" fontId="13" fillId="0" borderId="62" xfId="0" applyNumberFormat="1" applyFont="1" applyBorder="1" applyAlignment="1">
      <alignment vertical="center"/>
    </xf>
    <xf numFmtId="0" fontId="13" fillId="0" borderId="62" xfId="1" applyFont="1" applyBorder="1" applyAlignment="1">
      <alignment horizontal="center" vertical="center"/>
    </xf>
    <xf numFmtId="0" fontId="13" fillId="0" borderId="66" xfId="1" applyFont="1" applyBorder="1" applyAlignment="1">
      <alignment vertical="center"/>
    </xf>
    <xf numFmtId="167" fontId="13" fillId="0" borderId="62" xfId="9" applyNumberFormat="1" applyFont="1" applyBorder="1" applyAlignment="1">
      <alignment horizontal="center" vertical="center"/>
    </xf>
    <xf numFmtId="3" fontId="11" fillId="0" borderId="66" xfId="0" applyNumberFormat="1" applyFont="1" applyBorder="1" applyAlignment="1">
      <alignment horizontal="left" vertical="center"/>
    </xf>
    <xf numFmtId="169" fontId="13" fillId="0" borderId="62" xfId="9" applyNumberFormat="1" applyFont="1" applyBorder="1" applyAlignment="1">
      <alignment horizontal="center" vertical="center"/>
    </xf>
    <xf numFmtId="0" fontId="12" fillId="0" borderId="62" xfId="1" applyFont="1" applyBorder="1" applyAlignment="1">
      <alignment horizontal="center" vertical="center"/>
    </xf>
    <xf numFmtId="3" fontId="12" fillId="0" borderId="62" xfId="1" applyNumberFormat="1" applyFont="1" applyBorder="1" applyAlignment="1">
      <alignment vertical="center"/>
    </xf>
    <xf numFmtId="3" fontId="13" fillId="0" borderId="62" xfId="9" applyNumberFormat="1" applyFont="1" applyFill="1" applyBorder="1" applyAlignment="1">
      <alignment horizontal="center" vertical="center"/>
    </xf>
    <xf numFmtId="3" fontId="38" fillId="0" borderId="62" xfId="1" applyNumberFormat="1" applyFont="1" applyBorder="1" applyAlignment="1">
      <alignment vertical="center"/>
    </xf>
    <xf numFmtId="0" fontId="27" fillId="0" borderId="66" xfId="6" applyFont="1" applyBorder="1" applyAlignment="1">
      <alignment vertical="center"/>
    </xf>
    <xf numFmtId="3" fontId="11" fillId="0" borderId="66" xfId="0" applyNumberFormat="1" applyFont="1" applyBorder="1" applyAlignment="1">
      <alignment vertical="center" wrapText="1"/>
    </xf>
    <xf numFmtId="3" fontId="11" fillId="0" borderId="62" xfId="0" applyNumberFormat="1" applyFont="1" applyBorder="1" applyAlignment="1">
      <alignment vertical="center"/>
    </xf>
    <xf numFmtId="0" fontId="13" fillId="0" borderId="66" xfId="1" applyFont="1" applyBorder="1" applyAlignment="1">
      <alignment vertical="center" wrapText="1"/>
    </xf>
    <xf numFmtId="3" fontId="11" fillId="0" borderId="66" xfId="0" applyNumberFormat="1" applyFont="1" applyBorder="1" applyAlignment="1">
      <alignment vertical="center"/>
    </xf>
    <xf numFmtId="0" fontId="13" fillId="0" borderId="62" xfId="9" applyNumberFormat="1" applyFont="1" applyFill="1" applyBorder="1" applyAlignment="1">
      <alignment horizontal="center" vertical="center"/>
    </xf>
    <xf numFmtId="3" fontId="13" fillId="0" borderId="102" xfId="0" applyNumberFormat="1" applyFont="1" applyBorder="1" applyAlignment="1">
      <alignment horizontal="left" vertical="center"/>
    </xf>
    <xf numFmtId="3" fontId="13" fillId="0" borderId="102" xfId="0" applyNumberFormat="1" applyFont="1" applyBorder="1" applyAlignment="1">
      <alignment vertical="center" wrapText="1"/>
    </xf>
    <xf numFmtId="3" fontId="27" fillId="0" borderId="102" xfId="0" applyNumberFormat="1" applyFont="1" applyBorder="1" applyAlignment="1">
      <alignment vertical="center" wrapText="1"/>
    </xf>
    <xf numFmtId="3" fontId="13" fillId="0" borderId="102" xfId="0" applyNumberFormat="1" applyFont="1" applyBorder="1" applyAlignment="1">
      <alignment vertical="center"/>
    </xf>
    <xf numFmtId="3" fontId="13" fillId="0" borderId="66" xfId="0" applyNumberFormat="1" applyFont="1" applyBorder="1" applyAlignment="1">
      <alignment vertical="center"/>
    </xf>
    <xf numFmtId="3" fontId="27" fillId="0" borderId="66" xfId="0" applyNumberFormat="1" applyFont="1" applyBorder="1" applyAlignment="1">
      <alignment vertical="center"/>
    </xf>
    <xf numFmtId="3" fontId="13" fillId="0" borderId="111" xfId="3" applyNumberFormat="1" applyFont="1" applyBorder="1" applyAlignment="1">
      <alignment vertical="center"/>
    </xf>
    <xf numFmtId="3" fontId="13" fillId="0" borderId="111" xfId="0" applyNumberFormat="1" applyFont="1" applyBorder="1" applyAlignment="1">
      <alignment horizontal="left" vertical="center"/>
    </xf>
    <xf numFmtId="0" fontId="72" fillId="0" borderId="114" xfId="0" applyFont="1" applyBorder="1" applyAlignment="1">
      <alignment vertical="center" wrapText="1"/>
    </xf>
    <xf numFmtId="3" fontId="13" fillId="0" borderId="110" xfId="0" applyNumberFormat="1" applyFont="1" applyBorder="1" applyAlignment="1">
      <alignment vertical="center"/>
    </xf>
    <xf numFmtId="3" fontId="13" fillId="0" borderId="66" xfId="0" applyNumberFormat="1" applyFont="1" applyBorder="1" applyAlignment="1">
      <alignment horizontal="left" vertical="center"/>
    </xf>
    <xf numFmtId="3" fontId="13" fillId="0" borderId="110" xfId="9" applyNumberFormat="1" applyFont="1" applyBorder="1" applyAlignment="1">
      <alignment horizontal="center" vertical="center"/>
    </xf>
    <xf numFmtId="3" fontId="13" fillId="0" borderId="62" xfId="9" applyNumberFormat="1" applyFont="1" applyBorder="1" applyAlignment="1">
      <alignment horizontal="center" vertical="center"/>
    </xf>
    <xf numFmtId="3" fontId="13" fillId="0" borderId="117" xfId="0" applyNumberFormat="1" applyFont="1" applyBorder="1" applyAlignment="1">
      <alignment horizontal="left" vertical="top" wrapText="1"/>
    </xf>
    <xf numFmtId="3" fontId="13" fillId="0" borderId="0" xfId="1" applyNumberFormat="1" applyFont="1" applyAlignment="1">
      <alignment horizontal="center" vertical="center" wrapText="1"/>
    </xf>
    <xf numFmtId="3" fontId="13" fillId="0" borderId="62" xfId="1" applyNumberFormat="1" applyFont="1" applyBorder="1" applyAlignment="1">
      <alignment horizontal="center" vertical="center" wrapText="1"/>
    </xf>
    <xf numFmtId="3" fontId="13" fillId="0" borderId="62" xfId="1" applyNumberFormat="1" applyFont="1" applyBorder="1" applyAlignment="1">
      <alignment horizontal="center" vertical="center"/>
    </xf>
    <xf numFmtId="3" fontId="13" fillId="0" borderId="62" xfId="1" applyNumberFormat="1" applyFont="1" applyBorder="1" applyAlignment="1">
      <alignment vertical="center" wrapText="1"/>
    </xf>
    <xf numFmtId="3" fontId="13" fillId="0" borderId="117" xfId="12" applyNumberFormat="1" applyFont="1" applyBorder="1" applyAlignment="1">
      <alignment horizontal="center" vertical="center" wrapText="1"/>
    </xf>
    <xf numFmtId="3" fontId="88" fillId="0" borderId="62" xfId="1" applyNumberFormat="1" applyFont="1" applyBorder="1" applyAlignment="1">
      <alignment vertical="center"/>
    </xf>
    <xf numFmtId="3" fontId="38" fillId="0" borderId="62" xfId="1" applyNumberFormat="1" applyFont="1" applyBorder="1" applyAlignment="1">
      <alignment vertical="center" wrapText="1"/>
    </xf>
    <xf numFmtId="0" fontId="11" fillId="0" borderId="66" xfId="8" applyFont="1" applyBorder="1" applyAlignment="1">
      <alignment vertical="center" wrapText="1"/>
    </xf>
    <xf numFmtId="3" fontId="13" fillId="0" borderId="62" xfId="8" applyNumberFormat="1" applyFont="1" applyBorder="1" applyAlignment="1">
      <alignment horizontal="center" vertical="center" wrapText="1"/>
    </xf>
    <xf numFmtId="169" fontId="13" fillId="0" borderId="110" xfId="9" applyNumberFormat="1" applyFont="1" applyBorder="1" applyAlignment="1">
      <alignment horizontal="center" vertical="center"/>
    </xf>
    <xf numFmtId="0" fontId="11" fillId="0" borderId="66" xfId="1" applyFont="1" applyBorder="1" applyAlignment="1">
      <alignment vertical="center"/>
    </xf>
    <xf numFmtId="0" fontId="11" fillId="0" borderId="66" xfId="1" applyFont="1" applyBorder="1" applyAlignment="1">
      <alignment vertical="center" wrapText="1"/>
    </xf>
    <xf numFmtId="3" fontId="8" fillId="2" borderId="179" xfId="0" applyNumberFormat="1" applyFont="1" applyFill="1" applyBorder="1" applyAlignment="1">
      <alignment horizontal="right" vertical="center"/>
    </xf>
    <xf numFmtId="165" fontId="11" fillId="7" borderId="180" xfId="3" applyNumberFormat="1" applyFont="1" applyFill="1" applyBorder="1" applyAlignment="1">
      <alignment vertical="center"/>
    </xf>
    <xf numFmtId="3" fontId="19" fillId="0" borderId="113" xfId="0" applyNumberFormat="1" applyFont="1" applyBorder="1" applyAlignment="1">
      <alignment horizontal="center" vertical="center"/>
    </xf>
    <xf numFmtId="3" fontId="19" fillId="0" borderId="180" xfId="0" applyNumberFormat="1" applyFont="1" applyBorder="1" applyAlignment="1">
      <alignment horizontal="center" vertical="center"/>
    </xf>
    <xf numFmtId="0" fontId="19" fillId="0" borderId="180" xfId="0" applyFont="1" applyBorder="1" applyAlignment="1">
      <alignment horizontal="center" vertical="center"/>
    </xf>
    <xf numFmtId="165" fontId="19" fillId="0" borderId="180" xfId="3" applyNumberFormat="1" applyFont="1" applyBorder="1" applyAlignment="1">
      <alignment vertical="center"/>
    </xf>
    <xf numFmtId="165" fontId="19" fillId="7" borderId="180" xfId="3" applyNumberFormat="1" applyFont="1" applyFill="1" applyBorder="1" applyAlignment="1">
      <alignment vertical="center"/>
    </xf>
    <xf numFmtId="3" fontId="15" fillId="7" borderId="180" xfId="0" applyNumberFormat="1" applyFont="1" applyFill="1" applyBorder="1" applyAlignment="1">
      <alignment vertical="center"/>
    </xf>
    <xf numFmtId="3" fontId="11" fillId="2" borderId="195" xfId="0" applyNumberFormat="1" applyFont="1" applyFill="1" applyBorder="1" applyAlignment="1">
      <alignment horizontal="right" vertical="center"/>
    </xf>
    <xf numFmtId="3" fontId="8" fillId="2" borderId="104" xfId="0" applyNumberFormat="1" applyFont="1" applyFill="1" applyBorder="1" applyAlignment="1">
      <alignment horizontal="right" vertical="center"/>
    </xf>
    <xf numFmtId="0" fontId="13" fillId="0" borderId="180" xfId="1" applyFont="1" applyBorder="1" applyAlignment="1">
      <alignment horizontal="center" vertical="center"/>
    </xf>
    <xf numFmtId="3" fontId="13" fillId="0" borderId="180" xfId="0" applyNumberFormat="1" applyFont="1" applyBorder="1" applyAlignment="1">
      <alignment horizontal="center" vertical="center" wrapText="1"/>
    </xf>
    <xf numFmtId="3" fontId="13" fillId="0" borderId="180" xfId="0" applyNumberFormat="1" applyFont="1" applyBorder="1" applyAlignment="1">
      <alignment horizontal="right" vertical="center" wrapText="1"/>
    </xf>
    <xf numFmtId="3" fontId="13" fillId="0" borderId="180" xfId="1" applyNumberFormat="1" applyFont="1" applyBorder="1" applyAlignment="1">
      <alignment vertical="center"/>
    </xf>
    <xf numFmtId="3" fontId="38" fillId="0" borderId="180" xfId="1" applyNumberFormat="1" applyFont="1" applyBorder="1" applyAlignment="1">
      <alignment vertical="center"/>
    </xf>
    <xf numFmtId="0" fontId="13" fillId="0" borderId="152" xfId="0" applyFont="1" applyBorder="1" applyAlignment="1">
      <alignment horizontal="left" vertical="center" wrapText="1"/>
    </xf>
    <xf numFmtId="0" fontId="63" fillId="7" borderId="0" xfId="61" applyFont="1" applyFill="1" applyAlignment="1">
      <alignment horizontal="center" vertical="center" wrapText="1"/>
    </xf>
    <xf numFmtId="0" fontId="8" fillId="11" borderId="196" xfId="2" applyFont="1" applyFill="1" applyBorder="1" applyAlignment="1">
      <alignment horizontal="center" vertical="top"/>
    </xf>
    <xf numFmtId="3" fontId="8" fillId="11" borderId="171" xfId="2" applyNumberFormat="1" applyFont="1" applyFill="1" applyBorder="1" applyAlignment="1">
      <alignment horizontal="center" vertical="center" wrapText="1"/>
    </xf>
    <xf numFmtId="3" fontId="8" fillId="11" borderId="180" xfId="2" applyNumberFormat="1" applyFont="1" applyFill="1" applyBorder="1" applyAlignment="1">
      <alignment horizontal="center" vertical="center" wrapText="1"/>
    </xf>
    <xf numFmtId="3" fontId="11" fillId="14" borderId="180" xfId="2" applyNumberFormat="1" applyFont="1" applyFill="1" applyBorder="1" applyAlignment="1">
      <alignment horizontal="center" vertical="center" wrapText="1"/>
    </xf>
    <xf numFmtId="0" fontId="9" fillId="0" borderId="180" xfId="2" applyFont="1" applyBorder="1" applyAlignment="1">
      <alignment vertical="center"/>
    </xf>
    <xf numFmtId="0" fontId="15" fillId="0" borderId="180" xfId="2" applyFont="1" applyBorder="1" applyAlignment="1">
      <alignment horizontal="left" vertical="top"/>
    </xf>
    <xf numFmtId="0" fontId="11" fillId="0" borderId="179" xfId="2" applyFont="1" applyBorder="1" applyAlignment="1">
      <alignment vertical="center"/>
    </xf>
    <xf numFmtId="3" fontId="11" fillId="0" borderId="180" xfId="2" applyNumberFormat="1" applyFont="1" applyBorder="1" applyAlignment="1">
      <alignment vertical="center"/>
    </xf>
    <xf numFmtId="3" fontId="11" fillId="15" borderId="180" xfId="2" applyNumberFormat="1" applyFont="1" applyFill="1" applyBorder="1" applyAlignment="1">
      <alignment vertical="center"/>
    </xf>
    <xf numFmtId="0" fontId="15" fillId="0" borderId="180" xfId="2" applyFont="1" applyBorder="1" applyAlignment="1">
      <alignment vertical="center"/>
    </xf>
    <xf numFmtId="3" fontId="13" fillId="0" borderId="180" xfId="2" applyNumberFormat="1" applyFont="1" applyBorder="1" applyAlignment="1">
      <alignment horizontal="right" vertical="center"/>
    </xf>
    <xf numFmtId="3" fontId="13" fillId="15" borderId="180" xfId="2" applyNumberFormat="1" applyFont="1" applyFill="1" applyBorder="1" applyAlignment="1">
      <alignment horizontal="right" vertical="center"/>
    </xf>
    <xf numFmtId="0" fontId="11" fillId="0" borderId="180" xfId="2" applyFont="1" applyBorder="1" applyAlignment="1">
      <alignment vertical="center"/>
    </xf>
    <xf numFmtId="4" fontId="13" fillId="0" borderId="180" xfId="2" applyNumberFormat="1" applyFont="1" applyBorder="1" applyAlignment="1">
      <alignment horizontal="right" vertical="center"/>
    </xf>
    <xf numFmtId="167" fontId="9" fillId="0" borderId="180" xfId="9" applyNumberFormat="1" applyFont="1" applyBorder="1" applyAlignment="1">
      <alignment vertical="center"/>
    </xf>
    <xf numFmtId="3" fontId="38" fillId="0" borderId="180" xfId="2" applyNumberFormat="1" applyFont="1" applyBorder="1" applyAlignment="1">
      <alignment horizontal="right" vertical="center"/>
    </xf>
    <xf numFmtId="165" fontId="13" fillId="0" borderId="180" xfId="2" applyNumberFormat="1" applyFont="1" applyBorder="1" applyAlignment="1">
      <alignment horizontal="right" vertical="center"/>
    </xf>
    <xf numFmtId="3" fontId="13" fillId="0" borderId="180" xfId="2" applyNumberFormat="1" applyFont="1" applyBorder="1" applyAlignment="1">
      <alignment vertical="center"/>
    </xf>
    <xf numFmtId="170" fontId="13" fillId="0" borderId="180" xfId="2" applyNumberFormat="1" applyFont="1" applyBorder="1" applyAlignment="1">
      <alignment horizontal="right" vertical="center"/>
    </xf>
    <xf numFmtId="0" fontId="11" fillId="0" borderId="180" xfId="2" applyFont="1" applyBorder="1" applyAlignment="1">
      <alignment vertical="center" wrapText="1"/>
    </xf>
    <xf numFmtId="167" fontId="9" fillId="16" borderId="180" xfId="9" applyNumberFormat="1" applyFont="1" applyFill="1" applyBorder="1" applyAlignment="1">
      <alignment vertical="center"/>
    </xf>
    <xf numFmtId="167" fontId="9" fillId="17" borderId="180" xfId="9" applyNumberFormat="1" applyFont="1" applyFill="1" applyBorder="1" applyAlignment="1">
      <alignment vertical="center"/>
    </xf>
    <xf numFmtId="3" fontId="13" fillId="16" borderId="180" xfId="2" applyNumberFormat="1" applyFont="1" applyFill="1" applyBorder="1" applyAlignment="1">
      <alignment horizontal="right" vertical="center"/>
    </xf>
    <xf numFmtId="3" fontId="13" fillId="17" borderId="180" xfId="2" applyNumberFormat="1" applyFont="1" applyFill="1" applyBorder="1" applyAlignment="1">
      <alignment horizontal="right" vertical="center"/>
    </xf>
    <xf numFmtId="0" fontId="71" fillId="0" borderId="180" xfId="2" applyFont="1" applyBorder="1" applyAlignment="1">
      <alignment vertical="center"/>
    </xf>
    <xf numFmtId="0" fontId="15" fillId="0" borderId="180" xfId="2" applyFont="1" applyBorder="1" applyAlignment="1">
      <alignment vertical="center" wrapText="1"/>
    </xf>
    <xf numFmtId="167" fontId="9" fillId="18" borderId="180" xfId="9" applyNumberFormat="1" applyFont="1" applyFill="1" applyBorder="1" applyAlignment="1">
      <alignment vertical="center"/>
    </xf>
    <xf numFmtId="0" fontId="27" fillId="0" borderId="180" xfId="2" applyFont="1" applyBorder="1" applyAlignment="1">
      <alignment vertical="center"/>
    </xf>
    <xf numFmtId="0" fontId="8" fillId="0" borderId="180" xfId="2" applyFont="1" applyBorder="1" applyAlignment="1">
      <alignment vertical="center" wrapText="1"/>
    </xf>
    <xf numFmtId="167" fontId="9" fillId="13" borderId="180" xfId="9" applyNumberFormat="1" applyFont="1" applyFill="1" applyBorder="1" applyAlignment="1">
      <alignment vertical="center"/>
    </xf>
    <xf numFmtId="167" fontId="9" fillId="19" borderId="180" xfId="9" applyNumberFormat="1" applyFont="1" applyFill="1" applyBorder="1" applyAlignment="1">
      <alignment vertical="center"/>
    </xf>
    <xf numFmtId="0" fontId="8" fillId="7" borderId="180" xfId="2" applyFont="1" applyFill="1" applyBorder="1" applyAlignment="1">
      <alignment vertical="center"/>
    </xf>
    <xf numFmtId="3" fontId="12" fillId="7" borderId="180" xfId="2" applyNumberFormat="1" applyFont="1" applyFill="1" applyBorder="1" applyAlignment="1">
      <alignment horizontal="right" vertical="center"/>
    </xf>
    <xf numFmtId="3" fontId="12" fillId="11" borderId="180" xfId="2" applyNumberFormat="1" applyFont="1" applyFill="1" applyBorder="1" applyAlignment="1">
      <alignment horizontal="right" vertical="center"/>
    </xf>
    <xf numFmtId="3" fontId="12" fillId="14" borderId="180" xfId="2" applyNumberFormat="1" applyFont="1" applyFill="1" applyBorder="1" applyAlignment="1">
      <alignment horizontal="right" vertical="center"/>
    </xf>
    <xf numFmtId="3" fontId="8" fillId="11" borderId="179" xfId="2" applyNumberFormat="1" applyFont="1" applyFill="1" applyBorder="1" applyAlignment="1">
      <alignment horizontal="center" vertical="center" wrapText="1"/>
    </xf>
    <xf numFmtId="3" fontId="11" fillId="0" borderId="179" xfId="2" applyNumberFormat="1" applyFont="1" applyBorder="1" applyAlignment="1">
      <alignment vertical="center"/>
    </xf>
    <xf numFmtId="3" fontId="13" fillId="0" borderId="179" xfId="2" applyNumberFormat="1" applyFont="1" applyBorder="1" applyAlignment="1">
      <alignment horizontal="right" vertical="center"/>
    </xf>
    <xf numFmtId="3" fontId="12" fillId="11" borderId="179" xfId="2" applyNumberFormat="1" applyFont="1" applyFill="1" applyBorder="1" applyAlignment="1">
      <alignment horizontal="right" vertical="center"/>
    </xf>
    <xf numFmtId="3" fontId="89" fillId="0" borderId="159" xfId="0" applyNumberFormat="1" applyFont="1" applyBorder="1" applyAlignment="1">
      <alignment horizontal="right" vertical="center"/>
    </xf>
    <xf numFmtId="3" fontId="89" fillId="0" borderId="180" xfId="3" applyNumberFormat="1" applyFont="1" applyBorder="1" applyAlignment="1">
      <alignment horizontal="right" vertical="center"/>
    </xf>
    <xf numFmtId="3" fontId="62" fillId="0" borderId="180" xfId="0" applyNumberFormat="1" applyFont="1" applyBorder="1" applyAlignment="1">
      <alignment horizontal="right" vertical="center"/>
    </xf>
    <xf numFmtId="3" fontId="8" fillId="7" borderId="179" xfId="0" applyNumberFormat="1" applyFont="1" applyFill="1" applyBorder="1" applyAlignment="1">
      <alignment vertical="center"/>
    </xf>
    <xf numFmtId="3" fontId="8" fillId="7" borderId="180" xfId="0" applyNumberFormat="1" applyFont="1" applyFill="1" applyBorder="1" applyAlignment="1">
      <alignment vertical="center"/>
    </xf>
    <xf numFmtId="3" fontId="11" fillId="7" borderId="180" xfId="3" applyNumberFormat="1" applyFont="1" applyFill="1" applyBorder="1" applyAlignment="1">
      <alignment horizontal="right" vertical="center"/>
    </xf>
    <xf numFmtId="3" fontId="11" fillId="7" borderId="180" xfId="0" applyNumberFormat="1" applyFont="1" applyFill="1" applyBorder="1" applyAlignment="1">
      <alignment vertical="center"/>
    </xf>
    <xf numFmtId="3" fontId="91" fillId="0" borderId="0" xfId="0" applyNumberFormat="1" applyFont="1" applyAlignment="1">
      <alignment horizontal="right" vertical="top" wrapText="1"/>
    </xf>
    <xf numFmtId="3" fontId="13" fillId="0" borderId="0" xfId="7" applyNumberFormat="1" applyFont="1" applyAlignment="1">
      <alignment horizontal="center"/>
    </xf>
    <xf numFmtId="3" fontId="13" fillId="0" borderId="0" xfId="7" applyNumberFormat="1" applyFont="1"/>
    <xf numFmtId="0" fontId="13" fillId="0" borderId="0" xfId="31" applyFont="1"/>
    <xf numFmtId="3" fontId="13" fillId="0" borderId="0" xfId="31" applyNumberFormat="1" applyFont="1"/>
    <xf numFmtId="0" fontId="92" fillId="0" borderId="0" xfId="31" applyFont="1"/>
    <xf numFmtId="1" fontId="12" fillId="2" borderId="180" xfId="31" applyNumberFormat="1" applyFont="1" applyFill="1" applyBorder="1" applyAlignment="1">
      <alignment horizontal="left" vertical="center" wrapText="1"/>
    </xf>
    <xf numFmtId="3" fontId="90" fillId="2" borderId="180" xfId="31" applyNumberFormat="1" applyFont="1" applyFill="1" applyBorder="1" applyAlignment="1">
      <alignment horizontal="right" vertical="center" wrapText="1"/>
    </xf>
    <xf numFmtId="0" fontId="12" fillId="7" borderId="180" xfId="30" applyFont="1" applyFill="1" applyBorder="1" applyAlignment="1">
      <alignment horizontal="center" vertical="center"/>
    </xf>
    <xf numFmtId="0" fontId="12" fillId="7" borderId="180" xfId="30" applyFont="1" applyFill="1" applyBorder="1" applyAlignment="1">
      <alignment horizontal="left" vertical="center"/>
    </xf>
    <xf numFmtId="3" fontId="13" fillId="7" borderId="180" xfId="31" applyNumberFormat="1" applyFont="1" applyFill="1" applyBorder="1"/>
    <xf numFmtId="1" fontId="13" fillId="0" borderId="180" xfId="31" applyNumberFormat="1" applyFont="1" applyBorder="1" applyAlignment="1">
      <alignment horizontal="left" vertical="center"/>
    </xf>
    <xf numFmtId="3" fontId="13" fillId="0" borderId="180" xfId="31" applyNumberFormat="1" applyFont="1" applyBorder="1"/>
    <xf numFmtId="3" fontId="12" fillId="7" borderId="180" xfId="31" applyNumberFormat="1" applyFont="1" applyFill="1" applyBorder="1" applyAlignment="1">
      <alignment horizontal="right" vertical="center"/>
    </xf>
    <xf numFmtId="1" fontId="12" fillId="0" borderId="180" xfId="31" applyNumberFormat="1" applyFont="1" applyBorder="1" applyAlignment="1">
      <alignment horizontal="left" vertical="center"/>
    </xf>
    <xf numFmtId="3" fontId="12" fillId="0" borderId="180" xfId="31" applyNumberFormat="1" applyFont="1" applyBorder="1" applyAlignment="1">
      <alignment horizontal="right" vertical="center"/>
    </xf>
    <xf numFmtId="0" fontId="13" fillId="0" borderId="180" xfId="0" applyFont="1" applyBorder="1" applyAlignment="1">
      <alignment horizontal="left" vertical="top" wrapText="1"/>
    </xf>
    <xf numFmtId="3" fontId="13" fillId="0" borderId="180" xfId="0" applyNumberFormat="1" applyFont="1" applyBorder="1" applyAlignment="1">
      <alignment horizontal="right" vertical="top" wrapText="1"/>
    </xf>
    <xf numFmtId="3" fontId="90" fillId="2" borderId="180" xfId="31" applyNumberFormat="1" applyFont="1" applyFill="1" applyBorder="1" applyAlignment="1">
      <alignment horizontal="right" vertical="center"/>
    </xf>
    <xf numFmtId="3" fontId="38" fillId="0" borderId="180" xfId="31" applyNumberFormat="1" applyFont="1" applyBorder="1"/>
    <xf numFmtId="1" fontId="13" fillId="0" borderId="180" xfId="31" applyNumberFormat="1" applyFont="1" applyBorder="1" applyAlignment="1">
      <alignment horizontal="left" vertical="center" wrapText="1"/>
    </xf>
    <xf numFmtId="3" fontId="90" fillId="7" borderId="180" xfId="31" applyNumberFormat="1" applyFont="1" applyFill="1" applyBorder="1" applyAlignment="1">
      <alignment horizontal="right" vertical="center"/>
    </xf>
    <xf numFmtId="0" fontId="12" fillId="7" borderId="180" xfId="31" applyFont="1" applyFill="1" applyBorder="1" applyAlignment="1">
      <alignment vertical="center"/>
    </xf>
    <xf numFmtId="3" fontId="12" fillId="2" borderId="180" xfId="31" applyNumberFormat="1" applyFont="1" applyFill="1" applyBorder="1" applyAlignment="1">
      <alignment horizontal="right" vertical="center"/>
    </xf>
    <xf numFmtId="3" fontId="12" fillId="7" borderId="180" xfId="31" applyNumberFormat="1" applyFont="1" applyFill="1" applyBorder="1"/>
    <xf numFmtId="0" fontId="13" fillId="0" borderId="180" xfId="0" applyFont="1" applyBorder="1" applyAlignment="1">
      <alignment horizontal="left" vertical="center" wrapText="1"/>
    </xf>
    <xf numFmtId="1" fontId="12" fillId="7" borderId="180" xfId="31" applyNumberFormat="1" applyFont="1" applyFill="1" applyBorder="1" applyAlignment="1">
      <alignment horizontal="left" vertical="center" wrapText="1"/>
    </xf>
    <xf numFmtId="0" fontId="12" fillId="7" borderId="180" xfId="31" applyFont="1" applyFill="1" applyBorder="1"/>
    <xf numFmtId="0" fontId="12" fillId="7" borderId="180" xfId="31" applyFont="1" applyFill="1" applyBorder="1" applyAlignment="1">
      <alignment horizontal="center" vertical="center"/>
    </xf>
    <xf numFmtId="1" fontId="12" fillId="2" borderId="180" xfId="31" applyNumberFormat="1" applyFont="1" applyFill="1" applyBorder="1" applyAlignment="1">
      <alignment vertical="center"/>
    </xf>
    <xf numFmtId="1" fontId="12" fillId="0" borderId="180" xfId="31" applyNumberFormat="1" applyFont="1" applyBorder="1" applyAlignment="1">
      <alignment horizontal="left" vertical="center" wrapText="1"/>
    </xf>
    <xf numFmtId="3" fontId="90" fillId="0" borderId="4" xfId="0" applyNumberFormat="1" applyFont="1" applyBorder="1" applyAlignment="1">
      <alignment vertical="center" wrapText="1"/>
    </xf>
    <xf numFmtId="3" fontId="38" fillId="0" borderId="94" xfId="0" applyNumberFormat="1" applyFont="1" applyBorder="1" applyAlignment="1">
      <alignment vertical="center" wrapText="1"/>
    </xf>
    <xf numFmtId="3" fontId="13" fillId="0" borderId="180" xfId="0" applyNumberFormat="1" applyFont="1" applyBorder="1" applyAlignment="1">
      <alignment vertical="center" wrapText="1"/>
    </xf>
    <xf numFmtId="3" fontId="38" fillId="0" borderId="180" xfId="0" applyNumberFormat="1" applyFont="1" applyBorder="1" applyAlignment="1">
      <alignment vertical="center" wrapText="1"/>
    </xf>
    <xf numFmtId="165" fontId="13" fillId="0" borderId="180" xfId="0" applyNumberFormat="1" applyFont="1" applyBorder="1" applyAlignment="1">
      <alignment vertical="center" wrapText="1"/>
    </xf>
    <xf numFmtId="3" fontId="13" fillId="0" borderId="180" xfId="0" applyNumberFormat="1" applyFont="1" applyBorder="1" applyAlignment="1">
      <alignment horizontal="left" vertical="center" wrapText="1"/>
    </xf>
    <xf numFmtId="3" fontId="11" fillId="0" borderId="179" xfId="0" applyNumberFormat="1" applyFont="1" applyBorder="1" applyAlignment="1">
      <alignment horizontal="right" vertical="center"/>
    </xf>
    <xf numFmtId="3" fontId="13" fillId="0" borderId="62" xfId="29" applyNumberFormat="1" applyBorder="1" applyAlignment="1">
      <alignment horizontal="right" wrapText="1"/>
    </xf>
    <xf numFmtId="3" fontId="62" fillId="0" borderId="24" xfId="0" applyNumberFormat="1" applyFont="1" applyBorder="1" applyAlignment="1">
      <alignment vertical="center"/>
    </xf>
    <xf numFmtId="3" fontId="62" fillId="0" borderId="4" xfId="0" applyNumberFormat="1" applyFont="1" applyBorder="1" applyAlignment="1">
      <alignment vertical="center" wrapText="1"/>
    </xf>
    <xf numFmtId="3" fontId="67" fillId="0" borderId="24" xfId="0" applyNumberFormat="1" applyFont="1" applyBorder="1" applyAlignment="1">
      <alignment vertical="center" wrapText="1"/>
    </xf>
    <xf numFmtId="3" fontId="67" fillId="0" borderId="4" xfId="0" applyNumberFormat="1" applyFont="1" applyBorder="1" applyAlignment="1">
      <alignment vertical="center" wrapText="1"/>
    </xf>
    <xf numFmtId="3" fontId="62" fillId="0" borderId="24" xfId="0" applyNumberFormat="1" applyFont="1" applyBorder="1" applyAlignment="1">
      <alignment horizontal="right" vertical="center"/>
    </xf>
    <xf numFmtId="3" fontId="62" fillId="0" borderId="6" xfId="0" applyNumberFormat="1" applyFont="1" applyBorder="1" applyAlignment="1">
      <alignment horizontal="right" vertical="center"/>
    </xf>
    <xf numFmtId="3" fontId="9" fillId="0" borderId="0" xfId="0" applyNumberFormat="1" applyFont="1"/>
    <xf numFmtId="167" fontId="76" fillId="0" borderId="0" xfId="59" applyNumberFormat="1" applyFont="1" applyFill="1" applyBorder="1" applyAlignment="1">
      <alignment horizontal="center"/>
    </xf>
    <xf numFmtId="3" fontId="11" fillId="0" borderId="104" xfId="33" applyNumberFormat="1" applyFont="1" applyBorder="1" applyAlignment="1">
      <alignment horizontal="right" vertical="center"/>
    </xf>
    <xf numFmtId="3" fontId="11" fillId="0" borderId="113" xfId="33" applyNumberFormat="1" applyFont="1" applyBorder="1" applyAlignment="1">
      <alignment horizontal="right" vertical="center"/>
    </xf>
    <xf numFmtId="3" fontId="11" fillId="0" borderId="180" xfId="33" applyNumberFormat="1" applyFont="1" applyBorder="1" applyAlignment="1">
      <alignment horizontal="right" vertical="center"/>
    </xf>
    <xf numFmtId="3" fontId="15" fillId="0" borderId="113" xfId="33" applyNumberFormat="1" applyFont="1" applyBorder="1" applyAlignment="1">
      <alignment horizontal="right" vertical="center"/>
    </xf>
    <xf numFmtId="38" fontId="11" fillId="9" borderId="198" xfId="33" applyNumberFormat="1" applyFont="1" applyFill="1" applyBorder="1" applyAlignment="1">
      <alignment vertical="center"/>
    </xf>
    <xf numFmtId="3" fontId="11" fillId="0" borderId="179" xfId="33" applyNumberFormat="1" applyFont="1" applyBorder="1" applyAlignment="1">
      <alignment horizontal="right" vertical="center"/>
    </xf>
    <xf numFmtId="3" fontId="11" fillId="2" borderId="179" xfId="33" applyNumberFormat="1" applyFont="1" applyFill="1" applyBorder="1" applyAlignment="1">
      <alignment horizontal="right" vertical="center"/>
    </xf>
    <xf numFmtId="3" fontId="15" fillId="2" borderId="113" xfId="33" applyNumberFormat="1" applyFont="1" applyFill="1" applyBorder="1" applyAlignment="1">
      <alignment horizontal="right" vertical="center"/>
    </xf>
    <xf numFmtId="3" fontId="62" fillId="0" borderId="179" xfId="33" applyNumberFormat="1" applyFont="1" applyBorder="1" applyAlignment="1">
      <alignment horizontal="right" vertical="center"/>
    </xf>
    <xf numFmtId="3" fontId="62" fillId="0" borderId="180" xfId="33" applyNumberFormat="1" applyFont="1" applyBorder="1" applyAlignment="1">
      <alignment horizontal="right" vertical="center"/>
    </xf>
    <xf numFmtId="3" fontId="15" fillId="2" borderId="179" xfId="33" applyNumberFormat="1" applyFont="1" applyFill="1" applyBorder="1" applyAlignment="1">
      <alignment horizontal="right" vertical="center"/>
    </xf>
    <xf numFmtId="3" fontId="11" fillId="0" borderId="183" xfId="33" applyNumberFormat="1" applyFont="1" applyBorder="1" applyAlignment="1">
      <alignment horizontal="right" vertical="center"/>
    </xf>
    <xf numFmtId="3" fontId="15" fillId="2" borderId="180" xfId="33" applyNumberFormat="1" applyFont="1" applyFill="1" applyBorder="1" applyAlignment="1">
      <alignment horizontal="right" vertical="center"/>
    </xf>
    <xf numFmtId="0" fontId="59" fillId="2" borderId="180" xfId="39" applyFont="1" applyFill="1" applyBorder="1" applyAlignment="1">
      <alignment horizontal="center" vertical="center" wrapText="1"/>
    </xf>
    <xf numFmtId="0" fontId="59" fillId="7" borderId="180" xfId="39" applyFont="1" applyFill="1" applyBorder="1" applyAlignment="1">
      <alignment horizontal="center" vertical="center" wrapText="1"/>
    </xf>
    <xf numFmtId="0" fontId="37" fillId="0" borderId="180" xfId="39" applyFont="1" applyBorder="1" applyAlignment="1">
      <alignment vertical="center" wrapText="1"/>
    </xf>
    <xf numFmtId="3" fontId="37" fillId="12" borderId="180" xfId="39" applyNumberFormat="1" applyFont="1" applyFill="1" applyBorder="1" applyAlignment="1">
      <alignment horizontal="right" vertical="center" wrapText="1"/>
    </xf>
    <xf numFmtId="3" fontId="37" fillId="0" borderId="180" xfId="39" applyNumberFormat="1" applyFont="1" applyBorder="1" applyAlignment="1">
      <alignment horizontal="right" vertical="center" wrapText="1"/>
    </xf>
    <xf numFmtId="167" fontId="54" fillId="12" borderId="180" xfId="59" applyNumberFormat="1" applyFont="1" applyFill="1" applyBorder="1" applyAlignment="1">
      <alignment horizontal="left" vertical="center" wrapText="1"/>
    </xf>
    <xf numFmtId="167" fontId="54" fillId="0" borderId="180" xfId="59" applyNumberFormat="1" applyFont="1" applyFill="1" applyBorder="1" applyAlignment="1">
      <alignment horizontal="left" vertical="center" wrapText="1"/>
    </xf>
    <xf numFmtId="167" fontId="54" fillId="0" borderId="180" xfId="59" applyNumberFormat="1" applyFont="1" applyFill="1" applyBorder="1" applyAlignment="1">
      <alignment horizontal="right" vertical="center" wrapText="1"/>
    </xf>
    <xf numFmtId="167" fontId="54" fillId="20" borderId="180" xfId="59" applyNumberFormat="1" applyFont="1" applyFill="1" applyBorder="1" applyAlignment="1">
      <alignment horizontal="right" vertical="center" wrapText="1"/>
    </xf>
    <xf numFmtId="169" fontId="54" fillId="12" borderId="180" xfId="59" applyNumberFormat="1" applyFont="1" applyFill="1" applyBorder="1" applyAlignment="1">
      <alignment horizontal="right" vertical="center" wrapText="1"/>
    </xf>
    <xf numFmtId="169" fontId="54" fillId="0" borderId="180" xfId="59" applyNumberFormat="1" applyFont="1" applyFill="1" applyBorder="1" applyAlignment="1">
      <alignment horizontal="right" vertical="center" wrapText="1"/>
    </xf>
    <xf numFmtId="0" fontId="37" fillId="0" borderId="180" xfId="39" applyFont="1" applyBorder="1" applyAlignment="1">
      <alignment horizontal="left" vertical="center" wrapText="1"/>
    </xf>
    <xf numFmtId="171" fontId="54" fillId="0" borderId="180" xfId="59" applyNumberFormat="1" applyFont="1" applyFill="1" applyBorder="1" applyAlignment="1">
      <alignment horizontal="right" vertical="center" wrapText="1"/>
    </xf>
    <xf numFmtId="3" fontId="37" fillId="0" borderId="180" xfId="39" applyNumberFormat="1" applyFont="1" applyBorder="1" applyAlignment="1">
      <alignment vertical="center"/>
    </xf>
    <xf numFmtId="0" fontId="37" fillId="0" borderId="187" xfId="39" applyFont="1" applyBorder="1" applyAlignment="1">
      <alignment vertical="center" wrapText="1"/>
    </xf>
    <xf numFmtId="3" fontId="54" fillId="0" borderId="180" xfId="38" applyNumberFormat="1" applyFont="1" applyBorder="1" applyAlignment="1">
      <alignment horizontal="right" vertical="center"/>
    </xf>
    <xf numFmtId="3" fontId="54" fillId="0" borderId="180" xfId="59" applyNumberFormat="1" applyFont="1" applyFill="1" applyBorder="1" applyAlignment="1">
      <alignment horizontal="right" vertical="center"/>
    </xf>
    <xf numFmtId="3" fontId="54" fillId="0" borderId="180" xfId="59" applyNumberFormat="1" applyFont="1" applyFill="1" applyBorder="1" applyAlignment="1">
      <alignment vertical="center"/>
    </xf>
    <xf numFmtId="0" fontId="37" fillId="0" borderId="187" xfId="39" applyFont="1" applyBorder="1" applyAlignment="1">
      <alignment horizontal="left" vertical="center" wrapText="1"/>
    </xf>
    <xf numFmtId="3" fontId="37" fillId="0" borderId="180" xfId="39" applyNumberFormat="1" applyFont="1" applyBorder="1" applyAlignment="1">
      <alignment horizontal="left" vertical="center" wrapText="1"/>
    </xf>
    <xf numFmtId="3" fontId="40" fillId="0" borderId="0" xfId="38" applyNumberFormat="1" applyFont="1"/>
    <xf numFmtId="0" fontId="59" fillId="0" borderId="187" xfId="39" applyFont="1" applyBorder="1" applyAlignment="1">
      <alignment vertical="center" wrapText="1"/>
    </xf>
    <xf numFmtId="3" fontId="59" fillId="0" borderId="201" xfId="39" applyNumberFormat="1" applyFont="1" applyBorder="1" applyAlignment="1">
      <alignment horizontal="right" vertical="center" wrapText="1"/>
    </xf>
    <xf numFmtId="3" fontId="59" fillId="0" borderId="201" xfId="39" applyNumberFormat="1" applyFont="1" applyBorder="1" applyAlignment="1">
      <alignment vertical="center"/>
    </xf>
    <xf numFmtId="3" fontId="53" fillId="0" borderId="188" xfId="39" applyNumberFormat="1" applyFont="1" applyBorder="1" applyAlignment="1">
      <alignment vertical="center"/>
    </xf>
    <xf numFmtId="3" fontId="53" fillId="0" borderId="180" xfId="39" applyNumberFormat="1" applyFont="1" applyBorder="1" applyAlignment="1">
      <alignment horizontal="right" vertical="center" wrapText="1"/>
    </xf>
    <xf numFmtId="3" fontId="53" fillId="0" borderId="180" xfId="39" applyNumberFormat="1" applyFont="1" applyBorder="1" applyAlignment="1">
      <alignment vertical="center"/>
    </xf>
    <xf numFmtId="0" fontId="37" fillId="0" borderId="180" xfId="39" applyFont="1" applyBorder="1" applyAlignment="1">
      <alignment wrapText="1"/>
    </xf>
    <xf numFmtId="3" fontId="58" fillId="0" borderId="180" xfId="39" applyNumberFormat="1" applyFont="1" applyBorder="1" applyAlignment="1">
      <alignment vertical="center"/>
    </xf>
    <xf numFmtId="0" fontId="37" fillId="0" borderId="187" xfId="39" applyFont="1" applyBorder="1" applyAlignment="1">
      <alignment wrapText="1"/>
    </xf>
    <xf numFmtId="0" fontId="37" fillId="0" borderId="180" xfId="47" applyFont="1" applyBorder="1" applyAlignment="1">
      <alignment vertical="center"/>
    </xf>
    <xf numFmtId="3" fontId="37" fillId="0" borderId="188" xfId="47" applyNumberFormat="1" applyFont="1" applyBorder="1" applyAlignment="1">
      <alignment vertical="center"/>
    </xf>
    <xf numFmtId="0" fontId="7" fillId="0" borderId="0" xfId="47" applyFont="1"/>
    <xf numFmtId="3" fontId="37" fillId="0" borderId="180" xfId="39" applyNumberFormat="1" applyFont="1" applyBorder="1" applyAlignment="1">
      <alignment horizontal="right" vertical="center"/>
    </xf>
    <xf numFmtId="0" fontId="37" fillId="0" borderId="180" xfId="39" applyFont="1" applyBorder="1" applyAlignment="1">
      <alignment vertical="center"/>
    </xf>
    <xf numFmtId="0" fontId="37" fillId="0" borderId="180" xfId="39" applyFont="1" applyBorder="1" applyAlignment="1">
      <alignment horizontal="justify" vertical="center"/>
    </xf>
    <xf numFmtId="3" fontId="37" fillId="0" borderId="180" xfId="58" applyNumberFormat="1" applyFont="1" applyBorder="1"/>
    <xf numFmtId="0" fontId="81" fillId="0" borderId="180" xfId="39" applyFont="1" applyBorder="1" applyAlignment="1">
      <alignment horizontal="left" vertical="center" wrapText="1"/>
    </xf>
    <xf numFmtId="3" fontId="81" fillId="0" borderId="180" xfId="39" applyNumberFormat="1" applyFont="1" applyBorder="1" applyAlignment="1">
      <alignment horizontal="right" vertical="center"/>
    </xf>
    <xf numFmtId="0" fontId="81" fillId="0" borderId="180" xfId="39" applyFont="1" applyBorder="1" applyAlignment="1">
      <alignment vertical="center"/>
    </xf>
    <xf numFmtId="0" fontId="81" fillId="0" borderId="180" xfId="39" applyFont="1" applyBorder="1" applyAlignment="1">
      <alignment horizontal="justify" vertical="center"/>
    </xf>
    <xf numFmtId="0" fontId="81" fillId="0" borderId="180" xfId="39" applyFont="1" applyBorder="1" applyAlignment="1">
      <alignment horizontal="justify" vertical="top"/>
    </xf>
    <xf numFmtId="0" fontId="81" fillId="0" borderId="180" xfId="39" applyFont="1" applyBorder="1" applyAlignment="1">
      <alignment vertical="center" wrapText="1"/>
    </xf>
    <xf numFmtId="0" fontId="32" fillId="0" borderId="180" xfId="58" applyBorder="1"/>
    <xf numFmtId="0" fontId="93" fillId="0" borderId="180" xfId="39" applyFont="1" applyBorder="1" applyAlignment="1">
      <alignment vertical="center"/>
    </xf>
    <xf numFmtId="3" fontId="93" fillId="0" borderId="180" xfId="39" applyNumberFormat="1" applyFont="1" applyBorder="1" applyAlignment="1">
      <alignment vertical="center"/>
    </xf>
    <xf numFmtId="0" fontId="94" fillId="0" borderId="0" xfId="38" applyFont="1"/>
    <xf numFmtId="0" fontId="95" fillId="0" borderId="0" xfId="58" applyFont="1"/>
    <xf numFmtId="0" fontId="37" fillId="0" borderId="173" xfId="39" applyFont="1" applyBorder="1" applyAlignment="1">
      <alignment horizontal="left" wrapText="1"/>
    </xf>
    <xf numFmtId="3" fontId="37" fillId="0" borderId="173" xfId="39" applyNumberFormat="1" applyFont="1" applyBorder="1" applyAlignment="1">
      <alignment vertical="center"/>
    </xf>
    <xf numFmtId="0" fontId="37" fillId="0" borderId="173" xfId="39" applyFont="1" applyBorder="1" applyAlignment="1">
      <alignment horizontal="left" vertical="center" wrapText="1"/>
    </xf>
    <xf numFmtId="0" fontId="37" fillId="0" borderId="173" xfId="39" applyFont="1" applyBorder="1" applyAlignment="1">
      <alignment horizontal="justify" vertical="center"/>
    </xf>
    <xf numFmtId="0" fontId="37" fillId="0" borderId="180" xfId="39" applyFont="1" applyBorder="1" applyAlignment="1">
      <alignment horizontal="left" wrapText="1"/>
    </xf>
    <xf numFmtId="3" fontId="37" fillId="0" borderId="180" xfId="39" applyNumberFormat="1" applyFont="1" applyBorder="1" applyAlignment="1">
      <alignment horizontal="center" vertical="center" wrapText="1"/>
    </xf>
    <xf numFmtId="0" fontId="37" fillId="0" borderId="180" xfId="58" applyFont="1" applyBorder="1"/>
    <xf numFmtId="3" fontId="37" fillId="0" borderId="0" xfId="58" applyNumberFormat="1" applyFont="1" applyAlignment="1">
      <alignment vertical="center"/>
    </xf>
    <xf numFmtId="3" fontId="7" fillId="0" borderId="0" xfId="38" applyNumberFormat="1"/>
    <xf numFmtId="0" fontId="37" fillId="12" borderId="187" xfId="39" applyFont="1" applyFill="1" applyBorder="1" applyAlignment="1">
      <alignment vertical="center"/>
    </xf>
    <xf numFmtId="3" fontId="37" fillId="12" borderId="180" xfId="39" applyNumberFormat="1" applyFont="1" applyFill="1" applyBorder="1" applyAlignment="1">
      <alignment vertical="center"/>
    </xf>
    <xf numFmtId="3" fontId="37" fillId="12" borderId="180" xfId="39" applyNumberFormat="1" applyFont="1" applyFill="1" applyBorder="1" applyAlignment="1">
      <alignment horizontal="right" vertical="center"/>
    </xf>
    <xf numFmtId="0" fontId="7" fillId="12" borderId="0" xfId="38" applyFill="1"/>
    <xf numFmtId="0" fontId="32" fillId="12" borderId="0" xfId="58" applyFill="1"/>
    <xf numFmtId="3" fontId="40" fillId="0" borderId="0" xfId="38" applyNumberFormat="1" applyFont="1" applyAlignment="1">
      <alignment vertical="center"/>
    </xf>
    <xf numFmtId="3" fontId="58" fillId="0" borderId="0" xfId="39" applyNumberFormat="1" applyFont="1" applyAlignment="1">
      <alignment vertical="center"/>
    </xf>
    <xf numFmtId="3" fontId="32" fillId="0" borderId="0" xfId="58" applyNumberFormat="1"/>
    <xf numFmtId="0" fontId="75" fillId="0" borderId="180" xfId="38" applyFont="1" applyBorder="1" applyAlignment="1">
      <alignment horizontal="left" vertical="center" wrapText="1"/>
    </xf>
    <xf numFmtId="0" fontId="37" fillId="0" borderId="180" xfId="47" applyFont="1" applyBorder="1" applyAlignment="1">
      <alignment horizontal="justify" vertical="center"/>
    </xf>
    <xf numFmtId="0" fontId="59" fillId="2" borderId="180" xfId="39" applyFont="1" applyFill="1" applyBorder="1" applyAlignment="1">
      <alignment vertical="center" wrapText="1"/>
    </xf>
    <xf numFmtId="3" fontId="58" fillId="7" borderId="180" xfId="39" applyNumberFormat="1" applyFont="1" applyFill="1" applyBorder="1" applyAlignment="1">
      <alignment vertical="center"/>
    </xf>
    <xf numFmtId="3" fontId="58" fillId="2" borderId="180" xfId="39" applyNumberFormat="1" applyFont="1" applyFill="1" applyBorder="1" applyAlignment="1">
      <alignment vertical="center"/>
    </xf>
    <xf numFmtId="172" fontId="58" fillId="2" borderId="180" xfId="39" applyNumberFormat="1" applyFont="1" applyFill="1" applyBorder="1" applyAlignment="1">
      <alignment vertical="center"/>
    </xf>
    <xf numFmtId="3" fontId="58" fillId="21" borderId="0" xfId="39" applyNumberFormat="1" applyFont="1" applyFill="1" applyAlignment="1">
      <alignment horizontal="center" vertical="center"/>
    </xf>
    <xf numFmtId="3" fontId="37" fillId="21" borderId="0" xfId="39" applyNumberFormat="1" applyFont="1" applyFill="1" applyAlignment="1">
      <alignment horizontal="center" vertical="center"/>
    </xf>
    <xf numFmtId="0" fontId="96" fillId="0" borderId="0" xfId="39" applyFont="1" applyAlignment="1">
      <alignment wrapText="1"/>
    </xf>
    <xf numFmtId="3" fontId="84" fillId="0" borderId="0" xfId="39" applyNumberFormat="1" applyFont="1" applyAlignment="1">
      <alignment horizontal="right"/>
    </xf>
    <xf numFmtId="3" fontId="97" fillId="0" borderId="0" xfId="39" applyNumberFormat="1" applyFont="1"/>
    <xf numFmtId="167" fontId="84" fillId="0" borderId="0" xfId="59" applyNumberFormat="1" applyFont="1" applyFill="1" applyBorder="1" applyAlignment="1">
      <alignment horizontal="right"/>
    </xf>
    <xf numFmtId="167" fontId="76" fillId="0" borderId="0" xfId="59" applyNumberFormat="1" applyFont="1" applyFill="1" applyBorder="1"/>
    <xf numFmtId="167" fontId="84" fillId="22" borderId="0" xfId="59" applyNumberFormat="1" applyFont="1" applyFill="1" applyBorder="1" applyAlignment="1">
      <alignment horizontal="right"/>
    </xf>
    <xf numFmtId="167" fontId="98" fillId="0" borderId="0" xfId="59" applyNumberFormat="1" applyFont="1" applyFill="1" applyBorder="1" applyAlignment="1">
      <alignment horizontal="right"/>
    </xf>
    <xf numFmtId="0" fontId="84" fillId="0" borderId="0" xfId="39" applyFont="1" applyAlignment="1">
      <alignment wrapText="1"/>
    </xf>
    <xf numFmtId="167" fontId="84" fillId="16" borderId="0" xfId="59" applyNumberFormat="1" applyFont="1" applyFill="1" applyBorder="1" applyAlignment="1">
      <alignment horizontal="right"/>
    </xf>
    <xf numFmtId="167" fontId="27" fillId="0" borderId="0" xfId="59" applyNumberFormat="1" applyFont="1" applyFill="1" applyBorder="1" applyAlignment="1">
      <alignment horizontal="center" vertical="top" wrapText="1"/>
    </xf>
    <xf numFmtId="3" fontId="37" fillId="16" borderId="0" xfId="39" applyNumberFormat="1" applyFont="1" applyFill="1" applyAlignment="1">
      <alignment horizontal="right" vertical="top" wrapText="1"/>
    </xf>
    <xf numFmtId="3" fontId="99" fillId="0" borderId="0" xfId="38" applyNumberFormat="1" applyFont="1" applyAlignment="1">
      <alignment horizontal="center" vertical="center"/>
    </xf>
    <xf numFmtId="167" fontId="84" fillId="0" borderId="0" xfId="59" applyNumberFormat="1" applyFont="1" applyBorder="1" applyAlignment="1">
      <alignment horizontal="center" vertical="center"/>
    </xf>
    <xf numFmtId="14" fontId="27" fillId="0" borderId="0" xfId="59" applyNumberFormat="1" applyFont="1" applyFill="1" applyBorder="1" applyAlignment="1">
      <alignment horizontal="center" vertical="top" wrapText="1"/>
    </xf>
    <xf numFmtId="3" fontId="100" fillId="16" borderId="0" xfId="39" applyNumberFormat="1" applyFont="1" applyFill="1" applyAlignment="1">
      <alignment horizontal="right" vertical="top" wrapText="1"/>
    </xf>
    <xf numFmtId="3" fontId="37" fillId="23" borderId="0" xfId="39" applyNumberFormat="1" applyFont="1" applyFill="1" applyAlignment="1">
      <alignment horizontal="right" vertical="top" wrapText="1"/>
    </xf>
    <xf numFmtId="167" fontId="37" fillId="0" borderId="0" xfId="59" applyNumberFormat="1" applyFont="1" applyFill="1" applyBorder="1" applyAlignment="1">
      <alignment horizontal="right" vertical="top" wrapText="1"/>
    </xf>
    <xf numFmtId="167" fontId="40" fillId="0" borderId="0" xfId="59" applyNumberFormat="1" applyFont="1" applyFill="1" applyBorder="1"/>
    <xf numFmtId="167" fontId="42" fillId="0" borderId="0" xfId="59" applyNumberFormat="1" applyFont="1" applyFill="1" applyBorder="1"/>
    <xf numFmtId="167" fontId="40" fillId="0" borderId="0" xfId="59" applyNumberFormat="1" applyFont="1" applyFill="1" applyBorder="1" applyAlignment="1"/>
    <xf numFmtId="167" fontId="61" fillId="0" borderId="0" xfId="59" applyNumberFormat="1" applyFont="1" applyFill="1" applyBorder="1" applyAlignment="1">
      <alignment horizontal="center"/>
    </xf>
    <xf numFmtId="3" fontId="0" fillId="0" borderId="24" xfId="0" quotePrefix="1" applyNumberFormat="1" applyBorder="1" applyAlignment="1">
      <alignment horizontal="center" vertical="center"/>
    </xf>
    <xf numFmtId="3" fontId="0" fillId="0" borderId="24" xfId="0" applyNumberFormat="1" applyBorder="1"/>
    <xf numFmtId="0" fontId="8" fillId="0" borderId="22" xfId="49" applyFont="1" applyBorder="1" applyAlignment="1">
      <alignment horizontal="center" vertical="center" wrapText="1"/>
    </xf>
    <xf numFmtId="0" fontId="13" fillId="0" borderId="24" xfId="24" applyFont="1" applyBorder="1" applyAlignment="1">
      <alignment vertical="top" wrapText="1"/>
    </xf>
    <xf numFmtId="3" fontId="13" fillId="0" borderId="93" xfId="0" applyNumberFormat="1" applyFont="1" applyBorder="1" applyAlignment="1">
      <alignment horizontal="right" vertical="top" wrapText="1"/>
    </xf>
    <xf numFmtId="3" fontId="13" fillId="0" borderId="24" xfId="9" applyNumberFormat="1" applyFont="1" applyBorder="1" applyAlignment="1">
      <alignment horizontal="right" vertical="top" wrapText="1"/>
    </xf>
    <xf numFmtId="3" fontId="13" fillId="0" borderId="93" xfId="9" applyNumberFormat="1" applyFont="1" applyFill="1" applyBorder="1" applyAlignment="1">
      <alignment horizontal="right" vertical="top" wrapText="1"/>
    </xf>
    <xf numFmtId="3" fontId="13" fillId="0" borderId="95" xfId="34" applyNumberFormat="1" applyFont="1" applyBorder="1" applyAlignment="1">
      <alignment horizontal="right" vertical="top" wrapText="1"/>
    </xf>
    <xf numFmtId="165" fontId="25" fillId="0" borderId="24" xfId="34" applyNumberFormat="1" applyFont="1" applyBorder="1" applyAlignment="1">
      <alignment horizontal="center" vertical="top" wrapText="1"/>
    </xf>
    <xf numFmtId="3" fontId="19" fillId="0" borderId="99" xfId="32" applyNumberFormat="1" applyFont="1" applyBorder="1" applyAlignment="1">
      <alignment horizontal="right" vertical="top"/>
    </xf>
    <xf numFmtId="3" fontId="29" fillId="0" borderId="99" xfId="0" applyNumberFormat="1" applyFont="1" applyBorder="1" applyAlignment="1">
      <alignment vertical="top"/>
    </xf>
    <xf numFmtId="3" fontId="30" fillId="0" borderId="99" xfId="0" applyNumberFormat="1" applyFont="1" applyBorder="1" applyAlignment="1">
      <alignment vertical="top"/>
    </xf>
    <xf numFmtId="0" fontId="0" fillId="0" borderId="0" xfId="0" applyAlignment="1">
      <alignment vertical="top"/>
    </xf>
    <xf numFmtId="0" fontId="8" fillId="2" borderId="180" xfId="38" applyFont="1" applyFill="1" applyBorder="1" applyAlignment="1">
      <alignment horizontal="center" vertical="center" wrapText="1"/>
    </xf>
    <xf numFmtId="0" fontId="8" fillId="2" borderId="173" xfId="38" applyFont="1" applyFill="1" applyBorder="1" applyAlignment="1">
      <alignment horizontal="center" vertical="center" wrapText="1"/>
    </xf>
    <xf numFmtId="0" fontId="11" fillId="0" borderId="180" xfId="38" applyFont="1" applyBorder="1" applyAlignment="1">
      <alignment horizontal="center" vertical="center" wrapText="1"/>
    </xf>
    <xf numFmtId="3" fontId="11" fillId="0" borderId="180" xfId="38" applyNumberFormat="1" applyFont="1" applyBorder="1" applyAlignment="1">
      <alignment horizontal="right" vertical="center" wrapText="1"/>
    </xf>
    <xf numFmtId="3" fontId="11" fillId="0" borderId="180" xfId="38" applyNumberFormat="1" applyFont="1" applyBorder="1" applyAlignment="1">
      <alignment vertical="center"/>
    </xf>
    <xf numFmtId="0" fontId="11" fillId="0" borderId="203" xfId="38" applyFont="1" applyBorder="1" applyAlignment="1">
      <alignment horizontal="center" vertical="center" wrapText="1"/>
    </xf>
    <xf numFmtId="3" fontId="11" fillId="0" borderId="203" xfId="38" applyNumberFormat="1" applyFont="1" applyBorder="1" applyAlignment="1">
      <alignment horizontal="right" vertical="center" wrapText="1"/>
    </xf>
    <xf numFmtId="3" fontId="11" fillId="0" borderId="203" xfId="38" applyNumberFormat="1" applyFont="1" applyBorder="1" applyAlignment="1">
      <alignment vertical="center"/>
    </xf>
    <xf numFmtId="3" fontId="13" fillId="0" borderId="206" xfId="50" applyNumberFormat="1" applyFont="1" applyBorder="1" applyAlignment="1">
      <alignment horizontal="center" vertical="center" wrapText="1"/>
    </xf>
    <xf numFmtId="3" fontId="11" fillId="0" borderId="207" xfId="50" applyNumberFormat="1" applyFont="1" applyBorder="1" applyAlignment="1">
      <alignment horizontal="center" vertical="center" wrapText="1"/>
    </xf>
    <xf numFmtId="0" fontId="8" fillId="2" borderId="180" xfId="38" applyFont="1" applyFill="1" applyBorder="1" applyAlignment="1">
      <alignment horizontal="center" vertical="center"/>
    </xf>
    <xf numFmtId="3" fontId="8" fillId="2" borderId="180" xfId="38" applyNumberFormat="1" applyFont="1" applyFill="1" applyBorder="1" applyAlignment="1">
      <alignment horizontal="right" vertical="center"/>
    </xf>
    <xf numFmtId="3" fontId="11" fillId="0" borderId="208" xfId="38" applyNumberFormat="1" applyFont="1" applyBorder="1" applyAlignment="1">
      <alignment vertical="center"/>
    </xf>
    <xf numFmtId="0" fontId="11" fillId="0" borderId="208" xfId="38" applyFont="1" applyBorder="1" applyAlignment="1">
      <alignment horizontal="center" vertical="center" wrapText="1"/>
    </xf>
    <xf numFmtId="3" fontId="11" fillId="0" borderId="209" xfId="38" applyNumberFormat="1" applyFont="1" applyBorder="1" applyAlignment="1">
      <alignment vertical="center"/>
    </xf>
    <xf numFmtId="10" fontId="11" fillId="0" borderId="208" xfId="38" applyNumberFormat="1" applyFont="1" applyBorder="1" applyAlignment="1">
      <alignment horizontal="center" vertical="center" wrapText="1"/>
    </xf>
    <xf numFmtId="0" fontId="1" fillId="0" borderId="0" xfId="62"/>
    <xf numFmtId="2" fontId="12" fillId="7" borderId="13" xfId="63" applyNumberFormat="1" applyFont="1" applyFill="1" applyBorder="1" applyAlignment="1">
      <alignment horizontal="center" vertical="center" wrapText="1"/>
    </xf>
    <xf numFmtId="0" fontId="13" fillId="0" borderId="211" xfId="63" applyFont="1" applyBorder="1" applyAlignment="1">
      <alignment horizontal="center" vertical="center" wrapText="1"/>
    </xf>
    <xf numFmtId="0" fontId="13" fillId="0" borderId="113" xfId="63" applyFont="1" applyBorder="1" applyAlignment="1">
      <alignment horizontal="center" vertical="center" wrapText="1"/>
    </xf>
    <xf numFmtId="0" fontId="13" fillId="0" borderId="113" xfId="24" applyFont="1" applyBorder="1" applyAlignment="1">
      <alignment vertical="center"/>
    </xf>
    <xf numFmtId="166" fontId="13" fillId="0" borderId="113" xfId="64" applyNumberFormat="1" applyFont="1" applyBorder="1"/>
    <xf numFmtId="166" fontId="13" fillId="0" borderId="19" xfId="64" applyNumberFormat="1" applyFont="1" applyBorder="1"/>
    <xf numFmtId="166" fontId="13" fillId="0" borderId="212" xfId="64" applyNumberFormat="1" applyFont="1" applyBorder="1"/>
    <xf numFmtId="166" fontId="13" fillId="0" borderId="210" xfId="64" applyNumberFormat="1" applyFont="1" applyBorder="1"/>
    <xf numFmtId="0" fontId="13" fillId="0" borderId="41" xfId="63" applyFont="1" applyBorder="1" applyAlignment="1">
      <alignment horizontal="center" vertical="center" wrapText="1"/>
    </xf>
    <xf numFmtId="0" fontId="13" fillId="0" borderId="180" xfId="63" applyFont="1" applyBorder="1" applyAlignment="1">
      <alignment horizontal="center" vertical="center" wrapText="1"/>
    </xf>
    <xf numFmtId="0" fontId="13" fillId="0" borderId="180" xfId="38" applyFont="1" applyBorder="1" applyAlignment="1">
      <alignment horizontal="left" vertical="center" wrapText="1"/>
    </xf>
    <xf numFmtId="166" fontId="13" fillId="0" borderId="180" xfId="63" applyNumberFormat="1" applyFont="1" applyBorder="1" applyAlignment="1">
      <alignment vertical="center"/>
    </xf>
    <xf numFmtId="166" fontId="13" fillId="0" borderId="180" xfId="64" applyNumberFormat="1" applyFont="1" applyBorder="1"/>
    <xf numFmtId="166" fontId="13" fillId="0" borderId="201" xfId="64" applyNumberFormat="1" applyFont="1" applyBorder="1"/>
    <xf numFmtId="166" fontId="13" fillId="0" borderId="213" xfId="64" applyNumberFormat="1" applyFont="1" applyBorder="1"/>
    <xf numFmtId="0" fontId="13" fillId="0" borderId="180" xfId="24" applyFont="1" applyBorder="1" applyAlignment="1">
      <alignment vertical="center"/>
    </xf>
    <xf numFmtId="0" fontId="13" fillId="0" borderId="180" xfId="24" applyFont="1" applyBorder="1" applyAlignment="1">
      <alignment vertical="center" wrapText="1"/>
    </xf>
    <xf numFmtId="0" fontId="13" fillId="0" borderId="180" xfId="63" applyFont="1" applyBorder="1" applyAlignment="1">
      <alignment vertical="center" wrapText="1"/>
    </xf>
    <xf numFmtId="166" fontId="13" fillId="0" borderId="180" xfId="64" applyNumberFormat="1" applyFont="1" applyBorder="1" applyAlignment="1">
      <alignment vertical="center"/>
    </xf>
    <xf numFmtId="166" fontId="13" fillId="0" borderId="201" xfId="64" applyNumberFormat="1" applyFont="1" applyBorder="1" applyAlignment="1">
      <alignment vertical="center"/>
    </xf>
    <xf numFmtId="166" fontId="13" fillId="0" borderId="213" xfId="64" applyNumberFormat="1" applyFont="1" applyBorder="1" applyAlignment="1">
      <alignment vertical="center"/>
    </xf>
    <xf numFmtId="0" fontId="27" fillId="2" borderId="41" xfId="24" applyFont="1" applyFill="1" applyBorder="1" applyAlignment="1">
      <alignment horizontal="center" vertical="center"/>
    </xf>
    <xf numFmtId="0" fontId="27" fillId="2" borderId="180" xfId="24" applyFont="1" applyFill="1" applyBorder="1" applyAlignment="1">
      <alignment horizontal="center" vertical="center"/>
    </xf>
    <xf numFmtId="0" fontId="12" fillId="2" borderId="180" xfId="24" applyFont="1" applyFill="1" applyBorder="1" applyAlignment="1">
      <alignment vertical="center"/>
    </xf>
    <xf numFmtId="166" fontId="12" fillId="2" borderId="180" xfId="63" applyNumberFormat="1" applyFont="1" applyFill="1" applyBorder="1"/>
    <xf numFmtId="0" fontId="27" fillId="2" borderId="48" xfId="64" applyFont="1" applyFill="1" applyBorder="1"/>
    <xf numFmtId="0" fontId="27" fillId="2" borderId="17" xfId="64" applyFont="1" applyFill="1" applyBorder="1"/>
    <xf numFmtId="0" fontId="12" fillId="2" borderId="17" xfId="24" applyFont="1" applyFill="1" applyBorder="1" applyAlignment="1">
      <alignment vertical="center"/>
    </xf>
    <xf numFmtId="166" fontId="12" fillId="2" borderId="17" xfId="64" applyNumberFormat="1" applyFont="1" applyFill="1" applyBorder="1"/>
    <xf numFmtId="0" fontId="12" fillId="2" borderId="54" xfId="63" applyFont="1" applyFill="1" applyBorder="1" applyAlignment="1">
      <alignment horizontal="center" vertical="center" wrapText="1"/>
    </xf>
    <xf numFmtId="0" fontId="12" fillId="2" borderId="13" xfId="63" applyFont="1" applyFill="1" applyBorder="1" applyAlignment="1">
      <alignment horizontal="center" vertical="center" wrapText="1"/>
    </xf>
    <xf numFmtId="0" fontId="12" fillId="7" borderId="13" xfId="63" applyFont="1" applyFill="1" applyBorder="1" applyAlignment="1">
      <alignment horizontal="center" vertical="center" wrapText="1"/>
    </xf>
    <xf numFmtId="166" fontId="25" fillId="0" borderId="187" xfId="64" applyNumberFormat="1" applyFont="1" applyBorder="1"/>
    <xf numFmtId="166" fontId="25" fillId="0" borderId="187" xfId="64" applyNumberFormat="1" applyFont="1" applyBorder="1" applyAlignment="1">
      <alignment vertical="center"/>
    </xf>
    <xf numFmtId="166" fontId="25" fillId="7" borderId="187" xfId="64" applyNumberFormat="1" applyFont="1" applyFill="1" applyBorder="1"/>
    <xf numFmtId="166" fontId="25" fillId="7" borderId="17" xfId="64" applyNumberFormat="1" applyFont="1" applyFill="1" applyBorder="1"/>
    <xf numFmtId="3" fontId="12" fillId="2" borderId="13" xfId="13" applyNumberFormat="1" applyFont="1" applyFill="1" applyBorder="1" applyAlignment="1">
      <alignment horizontal="center" vertical="center" wrapText="1"/>
    </xf>
    <xf numFmtId="3" fontId="25" fillId="2" borderId="13" xfId="13" applyNumberFormat="1" applyFont="1" applyFill="1" applyBorder="1" applyAlignment="1">
      <alignment horizontal="center" vertical="center" wrapText="1"/>
    </xf>
    <xf numFmtId="3" fontId="12" fillId="2" borderId="214" xfId="13" applyNumberFormat="1" applyFont="1" applyFill="1" applyBorder="1" applyAlignment="1">
      <alignment horizontal="center" vertical="center" wrapText="1"/>
    </xf>
    <xf numFmtId="3" fontId="8" fillId="7" borderId="4" xfId="4" applyNumberFormat="1" applyFont="1" applyFill="1" applyBorder="1" applyAlignment="1">
      <alignment vertical="center"/>
    </xf>
    <xf numFmtId="3" fontId="13" fillId="0" borderId="62" xfId="6" applyNumberFormat="1" applyFont="1" applyBorder="1" applyAlignment="1">
      <alignment horizontal="center" vertical="center"/>
    </xf>
    <xf numFmtId="0" fontId="12" fillId="2" borderId="216" xfId="6" applyFont="1" applyFill="1" applyBorder="1" applyAlignment="1">
      <alignment horizontal="center" vertical="top" wrapText="1"/>
    </xf>
    <xf numFmtId="0" fontId="13" fillId="0" borderId="104" xfId="1" applyFont="1" applyBorder="1" applyAlignment="1">
      <alignment vertical="center"/>
    </xf>
    <xf numFmtId="0" fontId="13" fillId="0" borderId="216" xfId="1" applyFont="1" applyBorder="1" applyAlignment="1">
      <alignment vertical="center"/>
    </xf>
    <xf numFmtId="3" fontId="12" fillId="0" borderId="216" xfId="0" applyNumberFormat="1" applyFont="1" applyBorder="1" applyAlignment="1">
      <alignment vertical="center"/>
    </xf>
    <xf numFmtId="3" fontId="13" fillId="0" borderId="216" xfId="0" applyNumberFormat="1" applyFont="1" applyBorder="1" applyAlignment="1">
      <alignment vertical="center"/>
    </xf>
    <xf numFmtId="3" fontId="13" fillId="0" borderId="216" xfId="1" applyNumberFormat="1" applyFont="1" applyBorder="1" applyAlignment="1">
      <alignment vertical="center"/>
    </xf>
    <xf numFmtId="3" fontId="12" fillId="2" borderId="216" xfId="1" applyNumberFormat="1" applyFont="1" applyFill="1" applyBorder="1" applyAlignment="1">
      <alignment horizontal="right" vertical="center"/>
    </xf>
    <xf numFmtId="3" fontId="38" fillId="0" borderId="216" xfId="1" applyNumberFormat="1" applyFont="1" applyBorder="1" applyAlignment="1">
      <alignment vertical="center"/>
    </xf>
    <xf numFmtId="3" fontId="12" fillId="2" borderId="216" xfId="0" applyNumberFormat="1" applyFont="1" applyFill="1" applyBorder="1" applyAlignment="1">
      <alignment horizontal="right" vertical="center"/>
    </xf>
    <xf numFmtId="3" fontId="12" fillId="0" borderId="216" xfId="1" applyNumberFormat="1" applyFont="1" applyBorder="1" applyAlignment="1">
      <alignment vertical="center"/>
    </xf>
    <xf numFmtId="0" fontId="13" fillId="0" borderId="216" xfId="0" applyFont="1" applyBorder="1" applyAlignment="1">
      <alignment vertical="center"/>
    </xf>
    <xf numFmtId="3" fontId="13" fillId="0" borderId="216" xfId="1" applyNumberFormat="1" applyFont="1" applyBorder="1" applyAlignment="1">
      <alignment vertical="center" wrapText="1"/>
    </xf>
    <xf numFmtId="3" fontId="13" fillId="0" borderId="104" xfId="1" applyNumberFormat="1" applyFont="1" applyBorder="1" applyAlignment="1">
      <alignment vertical="center" wrapText="1"/>
    </xf>
    <xf numFmtId="3" fontId="12" fillId="2" borderId="216" xfId="6" applyNumberFormat="1" applyFont="1" applyFill="1" applyBorder="1" applyAlignment="1">
      <alignment horizontal="right" vertical="center" wrapText="1"/>
    </xf>
    <xf numFmtId="0" fontId="12" fillId="2" borderId="180" xfId="6" applyFont="1" applyFill="1" applyBorder="1" applyAlignment="1">
      <alignment horizontal="center" vertical="center" wrapText="1"/>
    </xf>
    <xf numFmtId="0" fontId="12" fillId="2" borderId="16" xfId="6" applyFont="1" applyFill="1" applyBorder="1" applyAlignment="1">
      <alignment horizontal="center" vertical="center" wrapText="1"/>
    </xf>
    <xf numFmtId="165" fontId="12" fillId="0" borderId="20" xfId="1" applyNumberFormat="1" applyFont="1" applyBorder="1" applyAlignment="1">
      <alignment horizontal="center" vertical="center"/>
    </xf>
    <xf numFmtId="3" fontId="12" fillId="0" borderId="180" xfId="1" applyNumberFormat="1" applyFont="1" applyBorder="1" applyAlignment="1">
      <alignment horizontal="right" vertical="center"/>
    </xf>
    <xf numFmtId="0" fontId="12" fillId="0" borderId="180" xfId="1" applyFont="1" applyBorder="1" applyAlignment="1">
      <alignment horizontal="center" vertical="center"/>
    </xf>
    <xf numFmtId="165" fontId="12" fillId="0" borderId="16" xfId="1" applyNumberFormat="1" applyFont="1" applyBorder="1" applyAlignment="1">
      <alignment horizontal="center" vertical="center"/>
    </xf>
    <xf numFmtId="3" fontId="13" fillId="0" borderId="180" xfId="6" applyNumberFormat="1" applyFont="1" applyBorder="1" applyAlignment="1">
      <alignment horizontal="right" vertical="center"/>
    </xf>
    <xf numFmtId="0" fontId="13" fillId="0" borderId="180" xfId="6" applyFont="1" applyBorder="1" applyAlignment="1">
      <alignment horizontal="center" vertical="center"/>
    </xf>
    <xf numFmtId="165" fontId="13" fillId="0" borderId="16" xfId="6" applyNumberFormat="1" applyFont="1" applyBorder="1" applyAlignment="1">
      <alignment horizontal="center" vertical="center"/>
    </xf>
    <xf numFmtId="165" fontId="25" fillId="0" borderId="16" xfId="6" applyNumberFormat="1" applyFont="1" applyBorder="1" applyAlignment="1">
      <alignment horizontal="center" vertical="center"/>
    </xf>
    <xf numFmtId="165" fontId="25" fillId="0" borderId="16" xfId="9" applyNumberFormat="1" applyFont="1" applyBorder="1" applyAlignment="1">
      <alignment horizontal="right" vertical="center"/>
    </xf>
    <xf numFmtId="3" fontId="13" fillId="0" borderId="180" xfId="1" applyNumberFormat="1" applyFont="1" applyBorder="1" applyAlignment="1">
      <alignment horizontal="right" vertical="center" wrapText="1"/>
    </xf>
    <xf numFmtId="3" fontId="13" fillId="0" borderId="180" xfId="9" applyNumberFormat="1" applyFont="1" applyBorder="1" applyAlignment="1">
      <alignment horizontal="right" vertical="center"/>
    </xf>
    <xf numFmtId="169" fontId="13" fillId="0" borderId="180" xfId="9" applyNumberFormat="1" applyFont="1" applyBorder="1" applyAlignment="1">
      <alignment horizontal="right" vertical="center"/>
    </xf>
    <xf numFmtId="3" fontId="12" fillId="2" borderId="180" xfId="1" applyNumberFormat="1" applyFont="1" applyFill="1" applyBorder="1" applyAlignment="1">
      <alignment horizontal="right" vertical="center"/>
    </xf>
    <xf numFmtId="165" fontId="12" fillId="7" borderId="16" xfId="9" applyNumberFormat="1" applyFont="1" applyFill="1" applyBorder="1" applyAlignment="1">
      <alignment horizontal="right" vertical="center"/>
    </xf>
    <xf numFmtId="3" fontId="13" fillId="0" borderId="180" xfId="9" applyNumberFormat="1" applyFont="1" applyFill="1" applyBorder="1" applyAlignment="1">
      <alignment horizontal="right" vertical="center"/>
    </xf>
    <xf numFmtId="3" fontId="13" fillId="0" borderId="180" xfId="60" applyNumberFormat="1" applyFont="1" applyFill="1" applyBorder="1" applyAlignment="1">
      <alignment horizontal="right" vertical="center" wrapText="1"/>
    </xf>
    <xf numFmtId="3" fontId="12" fillId="2" borderId="180" xfId="0" applyNumberFormat="1" applyFont="1" applyFill="1" applyBorder="1" applyAlignment="1">
      <alignment horizontal="right" vertical="center"/>
    </xf>
    <xf numFmtId="165" fontId="25" fillId="7" borderId="16" xfId="9" applyNumberFormat="1" applyFont="1" applyFill="1" applyBorder="1" applyAlignment="1">
      <alignment horizontal="right" vertical="center"/>
    </xf>
    <xf numFmtId="3" fontId="12" fillId="0" borderId="180" xfId="0" applyNumberFormat="1" applyFont="1" applyBorder="1" applyAlignment="1">
      <alignment horizontal="right" vertical="center"/>
    </xf>
    <xf numFmtId="3" fontId="13" fillId="0" borderId="180" xfId="0" applyNumberFormat="1" applyFont="1" applyBorder="1" applyAlignment="1">
      <alignment horizontal="right" vertical="center"/>
    </xf>
    <xf numFmtId="3" fontId="13" fillId="0" borderId="180" xfId="1" applyNumberFormat="1" applyFont="1" applyBorder="1" applyAlignment="1">
      <alignment horizontal="right" vertical="center"/>
    </xf>
    <xf numFmtId="3" fontId="13" fillId="0" borderId="180" xfId="12" applyNumberFormat="1" applyFont="1" applyBorder="1" applyAlignment="1">
      <alignment horizontal="right" vertical="center" wrapText="1"/>
    </xf>
    <xf numFmtId="3" fontId="13" fillId="0" borderId="0" xfId="1" applyNumberFormat="1" applyFont="1" applyAlignment="1">
      <alignment horizontal="right" vertical="center" wrapText="1"/>
    </xf>
    <xf numFmtId="3" fontId="13" fillId="0" borderId="180" xfId="12" applyNumberFormat="1" applyFont="1" applyBorder="1" applyAlignment="1">
      <alignment horizontal="right" vertical="top" wrapText="1"/>
    </xf>
    <xf numFmtId="3" fontId="13" fillId="0" borderId="216" xfId="0" applyNumberFormat="1" applyFont="1" applyBorder="1" applyAlignment="1">
      <alignment horizontal="right" vertical="center"/>
    </xf>
    <xf numFmtId="3" fontId="13" fillId="0" borderId="180" xfId="7" applyNumberFormat="1" applyFont="1" applyBorder="1" applyAlignment="1">
      <alignment horizontal="right" vertical="center"/>
    </xf>
    <xf numFmtId="3" fontId="13" fillId="0" borderId="180" xfId="7" applyNumberFormat="1" applyFont="1" applyBorder="1" applyAlignment="1">
      <alignment horizontal="right" vertical="center" wrapText="1"/>
    </xf>
    <xf numFmtId="3" fontId="13" fillId="0" borderId="180" xfId="13" applyNumberFormat="1" applyFont="1" applyBorder="1" applyAlignment="1">
      <alignment horizontal="right" vertical="center"/>
    </xf>
    <xf numFmtId="3" fontId="13" fillId="0" borderId="180" xfId="8" applyNumberFormat="1" applyFont="1" applyBorder="1" applyAlignment="1">
      <alignment horizontal="right" vertical="center" wrapText="1"/>
    </xf>
    <xf numFmtId="3" fontId="12" fillId="2" borderId="180" xfId="6" applyNumberFormat="1" applyFont="1" applyFill="1" applyBorder="1" applyAlignment="1">
      <alignment horizontal="right" vertical="center" wrapText="1"/>
    </xf>
    <xf numFmtId="165" fontId="25" fillId="7" borderId="24" xfId="34" applyNumberFormat="1" applyFont="1" applyFill="1" applyBorder="1" applyAlignment="1">
      <alignment horizontal="center" vertical="center" wrapText="1"/>
    </xf>
    <xf numFmtId="0" fontId="22" fillId="2" borderId="217" xfId="0" applyFont="1" applyFill="1" applyBorder="1" applyAlignment="1">
      <alignment horizontal="center" vertical="center"/>
    </xf>
    <xf numFmtId="0" fontId="22" fillId="2" borderId="217" xfId="0" applyFont="1" applyFill="1" applyBorder="1" applyAlignment="1">
      <alignment horizontal="center" vertical="center" wrapText="1"/>
    </xf>
    <xf numFmtId="0" fontId="0" fillId="0" borderId="217" xfId="0" applyBorder="1"/>
    <xf numFmtId="3" fontId="0" fillId="0" borderId="217" xfId="0" applyNumberFormat="1" applyBorder="1"/>
    <xf numFmtId="0" fontId="22" fillId="2" borderId="217" xfId="0" applyFont="1" applyFill="1" applyBorder="1"/>
    <xf numFmtId="3" fontId="22" fillId="2" borderId="217" xfId="0" applyNumberFormat="1" applyFont="1" applyFill="1" applyBorder="1"/>
    <xf numFmtId="0" fontId="12" fillId="7" borderId="217" xfId="0" applyFont="1" applyFill="1" applyBorder="1" applyAlignment="1">
      <alignment horizontal="center" vertical="center"/>
    </xf>
    <xf numFmtId="168" fontId="17" fillId="0" borderId="0" xfId="27" applyNumberFormat="1" applyFont="1"/>
    <xf numFmtId="0" fontId="17" fillId="0" borderId="0" xfId="66"/>
    <xf numFmtId="0" fontId="12" fillId="7" borderId="217" xfId="66" applyFont="1" applyFill="1" applyBorder="1" applyAlignment="1">
      <alignment horizontal="center" vertical="center" wrapText="1"/>
    </xf>
    <xf numFmtId="0" fontId="12" fillId="2" borderId="217" xfId="47" applyFont="1" applyFill="1" applyBorder="1" applyAlignment="1">
      <alignment horizontal="center" vertical="center" wrapText="1"/>
    </xf>
    <xf numFmtId="0" fontId="13" fillId="0" borderId="217" xfId="66" applyFont="1" applyBorder="1" applyAlignment="1">
      <alignment horizontal="center" vertical="center"/>
    </xf>
    <xf numFmtId="3" fontId="13" fillId="0" borderId="218" xfId="67" applyNumberFormat="1" applyFont="1" applyBorder="1" applyAlignment="1">
      <alignment horizontal="left" vertical="center" wrapText="1"/>
    </xf>
    <xf numFmtId="3" fontId="13" fillId="0" borderId="219" xfId="66" applyNumberFormat="1" applyFont="1" applyBorder="1" applyAlignment="1">
      <alignment vertical="center"/>
    </xf>
    <xf numFmtId="3" fontId="13" fillId="0" borderId="219" xfId="9" applyNumberFormat="1" applyFont="1" applyFill="1" applyBorder="1" applyAlignment="1">
      <alignment vertical="center"/>
    </xf>
    <xf numFmtId="168" fontId="55" fillId="0" borderId="0" xfId="27" applyNumberFormat="1" applyFont="1" applyFill="1" applyAlignment="1">
      <alignment wrapText="1"/>
    </xf>
    <xf numFmtId="0" fontId="55" fillId="0" borderId="0" xfId="66" applyFont="1"/>
    <xf numFmtId="0" fontId="13" fillId="0" borderId="113" xfId="66" applyFont="1" applyBorder="1" applyAlignment="1">
      <alignment horizontal="center" vertical="center"/>
    </xf>
    <xf numFmtId="3" fontId="13" fillId="0" borderId="152" xfId="47" applyNumberFormat="1" applyFont="1" applyBorder="1" applyAlignment="1">
      <alignment vertical="center" wrapText="1"/>
    </xf>
    <xf numFmtId="3" fontId="13" fillId="0" borderId="217" xfId="66" applyNumberFormat="1" applyFont="1" applyBorder="1" applyAlignment="1">
      <alignment vertical="center"/>
    </xf>
    <xf numFmtId="3" fontId="13" fillId="0" borderId="217" xfId="9" applyNumberFormat="1" applyFont="1" applyFill="1" applyBorder="1" applyAlignment="1">
      <alignment vertical="center"/>
    </xf>
    <xf numFmtId="168" fontId="55" fillId="0" borderId="0" xfId="27" applyNumberFormat="1" applyFont="1" applyFill="1"/>
    <xf numFmtId="168" fontId="17" fillId="0" borderId="0" xfId="27" applyNumberFormat="1" applyFont="1" applyFill="1" applyAlignment="1">
      <alignment horizontal="center" vertical="center"/>
    </xf>
    <xf numFmtId="0" fontId="13" fillId="0" borderId="152" xfId="47" applyFont="1" applyBorder="1" applyAlignment="1">
      <alignment horizontal="left" vertical="center" wrapText="1"/>
    </xf>
    <xf numFmtId="168" fontId="101" fillId="0" borderId="0" xfId="27" applyNumberFormat="1" applyFont="1" applyFill="1"/>
    <xf numFmtId="0" fontId="101" fillId="0" borderId="0" xfId="66" applyFont="1"/>
    <xf numFmtId="3" fontId="13" fillId="0" borderId="220" xfId="0" applyNumberFormat="1" applyFont="1" applyBorder="1" applyAlignment="1">
      <alignment horizontal="left" vertical="center" wrapText="1"/>
    </xf>
    <xf numFmtId="168" fontId="101" fillId="0" borderId="0" xfId="27" applyNumberFormat="1" applyFont="1" applyFill="1" applyAlignment="1"/>
    <xf numFmtId="0" fontId="13" fillId="0" borderId="219" xfId="66" applyFont="1" applyBorder="1" applyAlignment="1">
      <alignment horizontal="center" vertical="center"/>
    </xf>
    <xf numFmtId="168" fontId="55" fillId="0" borderId="0" xfId="27" applyNumberFormat="1" applyFont="1"/>
    <xf numFmtId="3" fontId="13" fillId="0" borderId="221" xfId="0" applyNumberFormat="1" applyFont="1" applyBorder="1" applyAlignment="1">
      <alignment horizontal="left" vertical="center" wrapText="1"/>
    </xf>
    <xf numFmtId="0" fontId="13" fillId="0" borderId="221" xfId="0" applyFont="1" applyBorder="1" applyAlignment="1">
      <alignment horizontal="left" vertical="center" wrapText="1"/>
    </xf>
    <xf numFmtId="0" fontId="13" fillId="0" borderId="219" xfId="12" applyFont="1" applyBorder="1" applyAlignment="1">
      <alignment vertical="center" wrapText="1"/>
    </xf>
    <xf numFmtId="0" fontId="13" fillId="0" borderId="223" xfId="12" applyFont="1" applyBorder="1" applyAlignment="1">
      <alignment vertical="center" wrapText="1"/>
    </xf>
    <xf numFmtId="0" fontId="7" fillId="0" borderId="223" xfId="0" applyFont="1" applyBorder="1" applyAlignment="1">
      <alignment horizontal="left" vertical="center" wrapText="1"/>
    </xf>
    <xf numFmtId="0" fontId="7" fillId="0" borderId="223" xfId="0" applyFont="1" applyBorder="1" applyAlignment="1">
      <alignment vertical="center" wrapText="1"/>
    </xf>
    <xf numFmtId="3" fontId="13" fillId="0" borderId="223" xfId="0" applyNumberFormat="1" applyFont="1" applyBorder="1" applyAlignment="1">
      <alignment vertical="center" wrapText="1"/>
    </xf>
    <xf numFmtId="3" fontId="17" fillId="0" borderId="0" xfId="66" applyNumberFormat="1"/>
    <xf numFmtId="168" fontId="17" fillId="0" borderId="0" xfId="27" applyNumberFormat="1" applyFont="1" applyBorder="1"/>
    <xf numFmtId="168" fontId="102" fillId="0" borderId="0" xfId="27" applyNumberFormat="1" applyFont="1"/>
    <xf numFmtId="3" fontId="40" fillId="0" borderId="219" xfId="35" applyNumberFormat="1" applyFont="1" applyBorder="1" applyAlignment="1">
      <alignment horizontal="center" vertical="center" wrapText="1"/>
    </xf>
    <xf numFmtId="3" fontId="56" fillId="0" borderId="219" xfId="35" applyNumberFormat="1" applyFont="1" applyBorder="1" applyAlignment="1">
      <alignment horizontal="left" vertical="center" wrapText="1"/>
    </xf>
    <xf numFmtId="0" fontId="7" fillId="0" borderId="219" xfId="35" applyBorder="1" applyAlignment="1">
      <alignment horizontal="left" vertical="center" wrapText="1"/>
    </xf>
    <xf numFmtId="0" fontId="7" fillId="0" borderId="219" xfId="35" applyBorder="1" applyAlignment="1">
      <alignment vertical="center" wrapText="1"/>
    </xf>
    <xf numFmtId="3" fontId="7" fillId="0" borderId="219" xfId="35" applyNumberFormat="1" applyBorder="1" applyAlignment="1">
      <alignment horizontal="center" vertical="center" wrapText="1"/>
    </xf>
    <xf numFmtId="3" fontId="7" fillId="0" borderId="219" xfId="35" applyNumberFormat="1" applyBorder="1" applyAlignment="1">
      <alignment horizontal="left" vertical="center" wrapText="1"/>
    </xf>
    <xf numFmtId="49" fontId="7" fillId="0" borderId="219" xfId="35" applyNumberFormat="1" applyBorder="1" applyAlignment="1">
      <alignment horizontal="center" vertical="center" wrapText="1"/>
    </xf>
    <xf numFmtId="10" fontId="7" fillId="0" borderId="219" xfId="35" applyNumberFormat="1" applyBorder="1" applyAlignment="1">
      <alignment horizontal="center" vertical="center" wrapText="1"/>
    </xf>
    <xf numFmtId="3" fontId="7" fillId="0" borderId="219" xfId="35" applyNumberFormat="1" applyBorder="1" applyAlignment="1">
      <alignment horizontal="right" vertical="center" wrapText="1"/>
    </xf>
    <xf numFmtId="3" fontId="7" fillId="0" borderId="219" xfId="35" applyNumberFormat="1" applyBorder="1" applyAlignment="1">
      <alignment vertical="center" wrapText="1"/>
    </xf>
    <xf numFmtId="3" fontId="24" fillId="0" borderId="219" xfId="65" applyNumberFormat="1" applyFont="1" applyBorder="1" applyAlignment="1">
      <alignment horizontal="left" vertical="center" wrapText="1"/>
    </xf>
    <xf numFmtId="3" fontId="80" fillId="0" borderId="219" xfId="35" applyNumberFormat="1" applyFont="1" applyBorder="1" applyAlignment="1">
      <alignment horizontal="left" vertical="center" wrapText="1"/>
    </xf>
    <xf numFmtId="3" fontId="68" fillId="0" borderId="219" xfId="35" applyNumberFormat="1" applyFont="1" applyBorder="1" applyAlignment="1">
      <alignment horizontal="right" vertical="center" wrapText="1"/>
    </xf>
    <xf numFmtId="3" fontId="22" fillId="0" borderId="221" xfId="35" applyNumberFormat="1" applyFont="1" applyBorder="1" applyAlignment="1">
      <alignment horizontal="left" vertical="center" wrapText="1"/>
    </xf>
    <xf numFmtId="49" fontId="68" fillId="0" borderId="219" xfId="35" applyNumberFormat="1" applyFont="1" applyBorder="1" applyAlignment="1">
      <alignment horizontal="center" vertical="center" wrapText="1"/>
    </xf>
    <xf numFmtId="10" fontId="68" fillId="0" borderId="219" xfId="35" applyNumberFormat="1" applyFont="1" applyBorder="1" applyAlignment="1">
      <alignment horizontal="center" vertical="center" wrapText="1"/>
    </xf>
    <xf numFmtId="3" fontId="22" fillId="0" borderId="173" xfId="35" applyNumberFormat="1" applyFont="1" applyBorder="1" applyAlignment="1">
      <alignment horizontal="right" vertical="center" wrapText="1"/>
    </xf>
    <xf numFmtId="3" fontId="7" fillId="0" borderId="173" xfId="35" applyNumberFormat="1" applyBorder="1" applyAlignment="1">
      <alignment horizontal="right" vertical="center" wrapText="1"/>
    </xf>
    <xf numFmtId="3" fontId="7" fillId="0" borderId="221" xfId="35" applyNumberFormat="1" applyBorder="1" applyAlignment="1">
      <alignment horizontal="center" vertical="center" wrapText="1"/>
    </xf>
    <xf numFmtId="3" fontId="7" fillId="0" borderId="173" xfId="35" applyNumberFormat="1" applyBorder="1" applyAlignment="1">
      <alignment vertical="center" wrapText="1"/>
    </xf>
    <xf numFmtId="3" fontId="7" fillId="0" borderId="173" xfId="35" applyNumberFormat="1" applyBorder="1" applyAlignment="1">
      <alignment horizontal="center" vertical="center" wrapText="1"/>
    </xf>
    <xf numFmtId="49" fontId="7" fillId="0" borderId="173" xfId="35" applyNumberFormat="1" applyBorder="1" applyAlignment="1">
      <alignment horizontal="center" vertical="center" wrapText="1"/>
    </xf>
    <xf numFmtId="10" fontId="7" fillId="0" borderId="173" xfId="35" applyNumberFormat="1" applyBorder="1" applyAlignment="1">
      <alignment horizontal="center" vertical="center" wrapText="1"/>
    </xf>
    <xf numFmtId="3" fontId="22" fillId="8" borderId="219" xfId="35" applyNumberFormat="1" applyFont="1" applyFill="1" applyBorder="1" applyAlignment="1">
      <alignment horizontal="center" vertical="center" wrapText="1"/>
    </xf>
    <xf numFmtId="3" fontId="22" fillId="8" borderId="219" xfId="35" applyNumberFormat="1" applyFont="1" applyFill="1" applyBorder="1" applyAlignment="1">
      <alignment horizontal="right" vertical="center" wrapText="1"/>
    </xf>
    <xf numFmtId="0" fontId="59" fillId="7" borderId="187" xfId="39" applyFont="1" applyFill="1" applyBorder="1" applyAlignment="1">
      <alignment horizontal="left" vertical="center" wrapText="1"/>
    </xf>
    <xf numFmtId="3" fontId="15" fillId="2" borderId="219" xfId="68" applyNumberFormat="1" applyFont="1" applyFill="1" applyBorder="1" applyAlignment="1">
      <alignment vertical="center" wrapText="1"/>
    </xf>
    <xf numFmtId="3" fontId="27" fillId="2" borderId="219" xfId="66" applyNumberFormat="1" applyFont="1" applyFill="1" applyBorder="1" applyAlignment="1">
      <alignment vertical="center"/>
    </xf>
    <xf numFmtId="3" fontId="27" fillId="7" borderId="219" xfId="66" applyNumberFormat="1" applyFont="1" applyFill="1" applyBorder="1" applyAlignment="1">
      <alignment vertical="center"/>
    </xf>
    <xf numFmtId="0" fontId="27" fillId="7" borderId="219" xfId="0" applyFont="1" applyFill="1" applyBorder="1" applyAlignment="1">
      <alignment horizontal="justify" vertical="center"/>
    </xf>
    <xf numFmtId="0" fontId="12" fillId="2" borderId="216" xfId="47" applyFont="1" applyFill="1" applyBorder="1" applyAlignment="1">
      <alignment horizontal="center" vertical="center" wrapText="1"/>
    </xf>
    <xf numFmtId="3" fontId="13" fillId="0" borderId="216" xfId="66" applyNumberFormat="1" applyFont="1" applyBorder="1" applyAlignment="1">
      <alignment vertical="center"/>
    </xf>
    <xf numFmtId="3" fontId="27" fillId="2" borderId="216" xfId="66" applyNumberFormat="1" applyFont="1" applyFill="1" applyBorder="1" applyAlignment="1">
      <alignment vertical="center"/>
    </xf>
    <xf numFmtId="3" fontId="27" fillId="7" borderId="216" xfId="66" applyNumberFormat="1" applyFont="1" applyFill="1" applyBorder="1" applyAlignment="1">
      <alignment vertical="center"/>
    </xf>
    <xf numFmtId="3" fontId="13" fillId="0" borderId="16" xfId="66" applyNumberFormat="1" applyFont="1" applyBorder="1" applyAlignment="1">
      <alignment vertical="center"/>
    </xf>
    <xf numFmtId="3" fontId="38" fillId="0" borderId="217" xfId="66" applyNumberFormat="1" applyFont="1" applyBorder="1" applyAlignment="1">
      <alignment vertical="center"/>
    </xf>
    <xf numFmtId="3" fontId="13" fillId="0" borderId="217" xfId="0" applyNumberFormat="1" applyFont="1" applyBorder="1" applyAlignment="1">
      <alignment horizontal="center" vertical="center"/>
    </xf>
    <xf numFmtId="3" fontId="15" fillId="2" borderId="152" xfId="68" applyNumberFormat="1" applyFont="1" applyFill="1" applyBorder="1" applyAlignment="1">
      <alignment vertical="center" wrapText="1"/>
    </xf>
    <xf numFmtId="3" fontId="27" fillId="2" borderId="217" xfId="66" applyNumberFormat="1" applyFont="1" applyFill="1" applyBorder="1" applyAlignment="1">
      <alignment vertical="center"/>
    </xf>
    <xf numFmtId="3" fontId="27" fillId="2" borderId="16" xfId="66" applyNumberFormat="1" applyFont="1" applyFill="1" applyBorder="1" applyAlignment="1">
      <alignment vertical="center"/>
    </xf>
    <xf numFmtId="3" fontId="27" fillId="7" borderId="217" xfId="66" applyNumberFormat="1" applyFont="1" applyFill="1" applyBorder="1" applyAlignment="1">
      <alignment vertical="center"/>
    </xf>
    <xf numFmtId="3" fontId="27" fillId="7" borderId="16" xfId="66" applyNumberFormat="1" applyFont="1" applyFill="1" applyBorder="1" applyAlignment="1">
      <alignment vertical="center"/>
    </xf>
    <xf numFmtId="0" fontId="13" fillId="0" borderId="217" xfId="66" applyFont="1" applyFill="1" applyBorder="1" applyAlignment="1">
      <alignment horizontal="center" vertical="center"/>
    </xf>
    <xf numFmtId="3" fontId="27" fillId="0" borderId="226" xfId="68" applyNumberFormat="1" applyFont="1" applyFill="1" applyBorder="1" applyAlignment="1">
      <alignment vertical="center" wrapText="1"/>
    </xf>
    <xf numFmtId="3" fontId="15" fillId="0" borderId="152" xfId="68" applyNumberFormat="1" applyFont="1" applyFill="1" applyBorder="1" applyAlignment="1">
      <alignment vertical="center" wrapText="1"/>
    </xf>
    <xf numFmtId="3" fontId="27" fillId="0" borderId="217" xfId="66" applyNumberFormat="1" applyFont="1" applyFill="1" applyBorder="1" applyAlignment="1">
      <alignment vertical="center"/>
    </xf>
    <xf numFmtId="3" fontId="27" fillId="0" borderId="16" xfId="66" applyNumberFormat="1" applyFont="1" applyFill="1" applyBorder="1" applyAlignment="1">
      <alignment vertical="center"/>
    </xf>
    <xf numFmtId="3" fontId="27" fillId="0" borderId="216" xfId="66" applyNumberFormat="1" applyFont="1" applyFill="1" applyBorder="1" applyAlignment="1">
      <alignment vertical="center"/>
    </xf>
    <xf numFmtId="0" fontId="55" fillId="0" borderId="0" xfId="66" applyFont="1" applyFill="1"/>
    <xf numFmtId="3" fontId="27" fillId="0" borderId="223" xfId="0" applyNumberFormat="1" applyFont="1" applyBorder="1" applyAlignment="1">
      <alignment horizontal="left"/>
    </xf>
    <xf numFmtId="3" fontId="58" fillId="7" borderId="180" xfId="39" applyNumberFormat="1" applyFont="1" applyFill="1" applyBorder="1" applyAlignment="1">
      <alignment horizontal="right" vertical="center" wrapText="1"/>
    </xf>
    <xf numFmtId="0" fontId="59" fillId="7" borderId="187" xfId="39" applyFont="1" applyFill="1" applyBorder="1" applyAlignment="1">
      <alignment vertical="center" wrapText="1"/>
    </xf>
    <xf numFmtId="0" fontId="59" fillId="7" borderId="180" xfId="39" applyFont="1" applyFill="1" applyBorder="1" applyAlignment="1">
      <alignment vertical="center"/>
    </xf>
    <xf numFmtId="3" fontId="11" fillId="0" borderId="217" xfId="67" applyNumberFormat="1" applyFont="1" applyBorder="1" applyAlignment="1">
      <alignment horizontal="center" vertical="center" wrapText="1"/>
    </xf>
    <xf numFmtId="3" fontId="11" fillId="0" borderId="217" xfId="47" applyNumberFormat="1" applyFont="1" applyBorder="1" applyAlignment="1">
      <alignment horizontal="center" vertical="center" wrapText="1"/>
    </xf>
    <xf numFmtId="0" fontId="11" fillId="0" borderId="217" xfId="12" applyFont="1" applyBorder="1" applyAlignment="1">
      <alignment horizontal="center" vertical="center" wrapText="1"/>
    </xf>
    <xf numFmtId="0" fontId="11" fillId="0" borderId="217" xfId="47" applyFont="1" applyBorder="1" applyAlignment="1">
      <alignment horizontal="center" vertical="center" wrapText="1"/>
    </xf>
    <xf numFmtId="0" fontId="11" fillId="0" borderId="217" xfId="0" applyFont="1" applyBorder="1" applyAlignment="1">
      <alignment horizontal="center" vertical="center" wrapText="1"/>
    </xf>
    <xf numFmtId="3" fontId="11" fillId="0" borderId="217" xfId="0" applyNumberFormat="1" applyFont="1" applyBorder="1" applyAlignment="1">
      <alignment horizontal="center" vertical="center" wrapText="1"/>
    </xf>
    <xf numFmtId="3" fontId="11" fillId="0" borderId="217" xfId="0" applyNumberFormat="1" applyFont="1" applyBorder="1" applyAlignment="1">
      <alignment horizontal="center" vertical="center"/>
    </xf>
    <xf numFmtId="0" fontId="103" fillId="0" borderId="217" xfId="66" applyFont="1" applyBorder="1"/>
    <xf numFmtId="0" fontId="8" fillId="7" borderId="180" xfId="2" applyFont="1" applyFill="1" applyBorder="1" applyAlignment="1">
      <alignment horizontal="center" vertical="center" wrapText="1"/>
    </xf>
    <xf numFmtId="0" fontId="63" fillId="7" borderId="171" xfId="57" applyFont="1" applyFill="1" applyBorder="1" applyAlignment="1">
      <alignment horizontal="center" vertical="center" wrapText="1"/>
    </xf>
    <xf numFmtId="0" fontId="63" fillId="7" borderId="152" xfId="61" applyFont="1" applyFill="1" applyBorder="1" applyAlignment="1">
      <alignment horizontal="center" vertical="center" wrapText="1"/>
    </xf>
    <xf numFmtId="0" fontId="63" fillId="7" borderId="179" xfId="61" applyFont="1" applyFill="1" applyBorder="1" applyAlignment="1">
      <alignment horizontal="center" vertical="center" wrapText="1"/>
    </xf>
    <xf numFmtId="0" fontId="8" fillId="2" borderId="4" xfId="4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/>
    </xf>
    <xf numFmtId="0" fontId="20" fillId="2" borderId="11" xfId="0" applyFont="1" applyFill="1" applyBorder="1" applyAlignment="1">
      <alignment horizontal="center" vertical="center"/>
    </xf>
    <xf numFmtId="0" fontId="20" fillId="2" borderId="5" xfId="0" applyFont="1" applyFill="1" applyBorder="1" applyAlignment="1">
      <alignment horizontal="center" vertical="center"/>
    </xf>
    <xf numFmtId="0" fontId="12" fillId="2" borderId="110" xfId="7" applyFont="1" applyFill="1" applyBorder="1" applyAlignment="1">
      <alignment horizontal="center"/>
    </xf>
    <xf numFmtId="0" fontId="13" fillId="0" borderId="117" xfId="0" applyFont="1" applyBorder="1" applyAlignment="1">
      <alignment horizontal="left" vertical="top" wrapText="1"/>
    </xf>
    <xf numFmtId="0" fontId="22" fillId="2" borderId="158" xfId="0" applyFont="1" applyFill="1" applyBorder="1" applyAlignment="1">
      <alignment horizontal="center" vertical="center" wrapText="1"/>
    </xf>
    <xf numFmtId="0" fontId="0" fillId="0" borderId="216" xfId="0" applyBorder="1" applyAlignment="1">
      <alignment horizontal="center" vertical="center" wrapText="1"/>
    </xf>
    <xf numFmtId="0" fontId="0" fillId="0" borderId="215" xfId="0" applyBorder="1" applyAlignment="1">
      <alignment horizontal="center" vertical="center" wrapText="1"/>
    </xf>
    <xf numFmtId="0" fontId="22" fillId="2" borderId="110" xfId="0" applyFont="1" applyFill="1" applyBorder="1" applyAlignment="1">
      <alignment horizontal="center" vertical="center" wrapText="1"/>
    </xf>
    <xf numFmtId="0" fontId="22" fillId="2" borderId="110" xfId="0" applyFont="1" applyFill="1" applyBorder="1" applyAlignment="1">
      <alignment horizontal="center" vertical="center"/>
    </xf>
    <xf numFmtId="0" fontId="0" fillId="0" borderId="110" xfId="0" applyBorder="1" applyAlignment="1">
      <alignment horizontal="center" vertical="center" wrapText="1"/>
    </xf>
    <xf numFmtId="0" fontId="12" fillId="2" borderId="216" xfId="6" applyFont="1" applyFill="1" applyBorder="1" applyAlignment="1">
      <alignment horizontal="center" vertical="center"/>
    </xf>
    <xf numFmtId="0" fontId="12" fillId="2" borderId="110" xfId="6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3" fontId="8" fillId="2" borderId="4" xfId="3" applyNumberFormat="1" applyFont="1" applyFill="1" applyBorder="1" applyAlignment="1">
      <alignment horizontal="center" vertical="center" wrapText="1"/>
    </xf>
    <xf numFmtId="3" fontId="8" fillId="2" borderId="11" xfId="3" applyNumberFormat="1" applyFont="1" applyFill="1" applyBorder="1" applyAlignment="1">
      <alignment horizontal="center" vertical="center" wrapText="1"/>
    </xf>
    <xf numFmtId="3" fontId="8" fillId="2" borderId="5" xfId="3" applyNumberFormat="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3" fontId="28" fillId="2" borderId="15" xfId="3" applyNumberFormat="1" applyFont="1" applyFill="1" applyBorder="1" applyAlignment="1">
      <alignment horizontal="center" vertical="center" wrapText="1"/>
    </xf>
    <xf numFmtId="3" fontId="28" fillId="2" borderId="9" xfId="3" applyNumberFormat="1" applyFont="1" applyFill="1" applyBorder="1" applyAlignment="1">
      <alignment horizontal="center" vertical="center" wrapText="1"/>
    </xf>
    <xf numFmtId="3" fontId="28" fillId="2" borderId="15" xfId="3" applyNumberFormat="1" applyFont="1" applyFill="1" applyBorder="1" applyAlignment="1">
      <alignment horizontal="center" vertical="center"/>
    </xf>
    <xf numFmtId="3" fontId="28" fillId="2" borderId="9" xfId="3" applyNumberFormat="1" applyFont="1" applyFill="1" applyBorder="1" applyAlignment="1">
      <alignment horizontal="center" vertical="center"/>
    </xf>
    <xf numFmtId="3" fontId="28" fillId="2" borderId="46" xfId="3" applyNumberFormat="1" applyFont="1" applyFill="1" applyBorder="1" applyAlignment="1">
      <alignment horizontal="center" vertical="center" textRotation="90" wrapText="1"/>
    </xf>
    <xf numFmtId="3" fontId="28" fillId="2" borderId="40" xfId="3" applyNumberFormat="1" applyFont="1" applyFill="1" applyBorder="1" applyAlignment="1">
      <alignment horizontal="center" vertical="center" textRotation="90" wrapText="1"/>
    </xf>
    <xf numFmtId="0" fontId="8" fillId="2" borderId="112" xfId="0" applyFont="1" applyFill="1" applyBorder="1" applyAlignment="1">
      <alignment horizontal="center" vertical="center"/>
    </xf>
    <xf numFmtId="0" fontId="8" fillId="2" borderId="122" xfId="0" applyFont="1" applyFill="1" applyBorder="1" applyAlignment="1">
      <alignment horizontal="center" vertical="center"/>
    </xf>
    <xf numFmtId="0" fontId="8" fillId="2" borderId="111" xfId="0" applyFont="1" applyFill="1" applyBorder="1" applyAlignment="1">
      <alignment horizontal="center" vertical="center"/>
    </xf>
    <xf numFmtId="3" fontId="8" fillId="2" borderId="131" xfId="0" applyNumberFormat="1" applyFont="1" applyFill="1" applyBorder="1" applyAlignment="1">
      <alignment horizontal="left" vertical="center"/>
    </xf>
    <xf numFmtId="3" fontId="8" fillId="2" borderId="179" xfId="0" applyNumberFormat="1" applyFont="1" applyFill="1" applyBorder="1" applyAlignment="1">
      <alignment horizontal="left" vertical="center"/>
    </xf>
    <xf numFmtId="3" fontId="8" fillId="0" borderId="131" xfId="0" applyNumberFormat="1" applyFont="1" applyBorder="1" applyAlignment="1">
      <alignment horizontal="left" vertical="center"/>
    </xf>
    <xf numFmtId="3" fontId="8" fillId="0" borderId="179" xfId="0" applyNumberFormat="1" applyFont="1" applyBorder="1" applyAlignment="1">
      <alignment horizontal="left" vertical="center"/>
    </xf>
    <xf numFmtId="0" fontId="29" fillId="0" borderId="4" xfId="0" applyFont="1" applyBorder="1" applyAlignment="1">
      <alignment horizontal="center" vertical="center" wrapText="1"/>
    </xf>
    <xf numFmtId="0" fontId="29" fillId="0" borderId="16" xfId="0" applyFont="1" applyBorder="1" applyAlignment="1">
      <alignment horizontal="center" vertical="center" wrapText="1"/>
    </xf>
    <xf numFmtId="3" fontId="28" fillId="2" borderId="120" xfId="3" applyNumberFormat="1" applyFont="1" applyFill="1" applyBorder="1" applyAlignment="1">
      <alignment horizontal="center" vertical="center" wrapText="1"/>
    </xf>
    <xf numFmtId="3" fontId="28" fillId="2" borderId="113" xfId="3" applyNumberFormat="1" applyFont="1" applyFill="1" applyBorder="1" applyAlignment="1">
      <alignment horizontal="center" vertical="center" wrapText="1"/>
    </xf>
    <xf numFmtId="0" fontId="22" fillId="2" borderId="24" xfId="0" applyFont="1" applyFill="1" applyBorder="1" applyAlignment="1">
      <alignment wrapText="1"/>
    </xf>
    <xf numFmtId="0" fontId="28" fillId="2" borderId="24" xfId="0" applyFont="1" applyFill="1" applyBorder="1" applyAlignment="1">
      <alignment wrapText="1"/>
    </xf>
    <xf numFmtId="0" fontId="12" fillId="2" borderId="24" xfId="0" applyFont="1" applyFill="1" applyBorder="1" applyAlignment="1">
      <alignment horizontal="center" vertical="center" wrapText="1"/>
    </xf>
    <xf numFmtId="0" fontId="13" fillId="2" borderId="24" xfId="0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horizontal="center" vertical="center"/>
    </xf>
    <xf numFmtId="0" fontId="13" fillId="0" borderId="24" xfId="0" applyFont="1" applyBorder="1"/>
    <xf numFmtId="0" fontId="12" fillId="2" borderId="4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12" fillId="2" borderId="4" xfId="24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77" xfId="0" applyFont="1" applyFill="1" applyBorder="1" applyAlignment="1">
      <alignment horizontal="center" vertical="center" wrapText="1"/>
    </xf>
    <xf numFmtId="0" fontId="13" fillId="2" borderId="73" xfId="0" applyFont="1" applyFill="1" applyBorder="1" applyAlignment="1">
      <alignment horizontal="center" vertical="center" wrapText="1"/>
    </xf>
    <xf numFmtId="0" fontId="25" fillId="2" borderId="4" xfId="24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wrapText="1"/>
    </xf>
    <xf numFmtId="0" fontId="12" fillId="2" borderId="77" xfId="24" applyFont="1" applyFill="1" applyBorder="1" applyAlignment="1">
      <alignment horizontal="center" vertical="center" wrapText="1"/>
    </xf>
    <xf numFmtId="0" fontId="12" fillId="2" borderId="73" xfId="24" applyFont="1" applyFill="1" applyBorder="1" applyAlignment="1">
      <alignment horizontal="center" vertical="center" wrapText="1"/>
    </xf>
    <xf numFmtId="0" fontId="13" fillId="2" borderId="24" xfId="29" applyFill="1" applyBorder="1" applyAlignment="1">
      <alignment horizontal="center" vertical="center"/>
    </xf>
    <xf numFmtId="3" fontId="47" fillId="8" borderId="28" xfId="29" applyNumberFormat="1" applyFont="1" applyFill="1" applyBorder="1" applyAlignment="1">
      <alignment horizontal="center" vertical="center" wrapText="1"/>
    </xf>
    <xf numFmtId="3" fontId="47" fillId="8" borderId="7" xfId="29" applyNumberFormat="1" applyFont="1" applyFill="1" applyBorder="1" applyAlignment="1">
      <alignment horizontal="center" vertical="center" wrapText="1"/>
    </xf>
    <xf numFmtId="3" fontId="47" fillId="8" borderId="6" xfId="29" applyNumberFormat="1" applyFont="1" applyFill="1" applyBorder="1" applyAlignment="1">
      <alignment horizontal="center" vertical="center" wrapText="1"/>
    </xf>
    <xf numFmtId="3" fontId="47" fillId="8" borderId="62" xfId="29" applyNumberFormat="1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3" fontId="45" fillId="8" borderId="85" xfId="29" applyNumberFormat="1" applyFont="1" applyFill="1" applyBorder="1" applyAlignment="1">
      <alignment horizontal="center" vertical="center" wrapText="1"/>
    </xf>
    <xf numFmtId="3" fontId="45" fillId="8" borderId="33" xfId="29" applyNumberFormat="1" applyFont="1" applyFill="1" applyBorder="1" applyAlignment="1">
      <alignment horizontal="center" vertical="center" wrapText="1"/>
    </xf>
    <xf numFmtId="3" fontId="45" fillId="8" borderId="34" xfId="29" applyNumberFormat="1" applyFont="1" applyFill="1" applyBorder="1" applyAlignment="1">
      <alignment horizontal="center" vertical="center" wrapText="1"/>
    </xf>
    <xf numFmtId="3" fontId="47" fillId="8" borderId="62" xfId="29" applyNumberFormat="1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22" fillId="2" borderId="26" xfId="0" applyFont="1" applyFill="1" applyBorder="1" applyAlignment="1">
      <alignment horizontal="center" vertical="center" wrapText="1"/>
    </xf>
    <xf numFmtId="0" fontId="22" fillId="2" borderId="29" xfId="0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3" fontId="47" fillId="8" borderId="82" xfId="29" applyNumberFormat="1" applyFont="1" applyFill="1" applyBorder="1" applyAlignment="1">
      <alignment horizontal="center" vertical="center" wrapText="1"/>
    </xf>
    <xf numFmtId="3" fontId="47" fillId="8" borderId="83" xfId="29" applyNumberFormat="1" applyFont="1" applyFill="1" applyBorder="1" applyAlignment="1">
      <alignment horizontal="center" vertical="center" wrapText="1"/>
    </xf>
    <xf numFmtId="3" fontId="47" fillId="8" borderId="20" xfId="29" applyNumberFormat="1" applyFont="1" applyFill="1" applyBorder="1" applyAlignment="1">
      <alignment horizontal="center" vertical="center" wrapText="1"/>
    </xf>
    <xf numFmtId="3" fontId="47" fillId="8" borderId="57" xfId="29" applyNumberFormat="1" applyFont="1" applyFill="1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3" fontId="45" fillId="8" borderId="71" xfId="29" applyNumberFormat="1" applyFont="1" applyFill="1" applyBorder="1" applyAlignment="1">
      <alignment horizontal="center" vertical="center" wrapText="1"/>
    </xf>
    <xf numFmtId="3" fontId="45" fillId="8" borderId="0" xfId="29" applyNumberFormat="1" applyFont="1" applyFill="1" applyAlignment="1">
      <alignment horizontal="center" vertical="center" wrapText="1"/>
    </xf>
    <xf numFmtId="3" fontId="45" fillId="8" borderId="23" xfId="29" applyNumberFormat="1" applyFont="1" applyFill="1" applyBorder="1" applyAlignment="1">
      <alignment horizontal="center" vertical="center" wrapText="1"/>
    </xf>
    <xf numFmtId="3" fontId="47" fillId="8" borderId="32" xfId="29" applyNumberFormat="1" applyFont="1" applyFill="1" applyBorder="1" applyAlignment="1">
      <alignment horizontal="center" vertical="center" wrapText="1"/>
    </xf>
    <xf numFmtId="3" fontId="47" fillId="8" borderId="22" xfId="29" applyNumberFormat="1" applyFont="1" applyFill="1" applyBorder="1" applyAlignment="1">
      <alignment horizontal="center" vertical="center" wrapText="1"/>
    </xf>
    <xf numFmtId="3" fontId="47" fillId="8" borderId="14" xfId="29" applyNumberFormat="1" applyFont="1" applyFill="1" applyBorder="1" applyAlignment="1">
      <alignment horizontal="center" vertical="center" wrapText="1"/>
    </xf>
    <xf numFmtId="0" fontId="13" fillId="2" borderId="24" xfId="29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2" borderId="57" xfId="0" applyFill="1" applyBorder="1" applyAlignment="1">
      <alignment horizontal="center" vertical="center" wrapText="1"/>
    </xf>
    <xf numFmtId="0" fontId="0" fillId="0" borderId="16" xfId="0" applyBorder="1"/>
    <xf numFmtId="0" fontId="12" fillId="2" borderId="197" xfId="29" applyFont="1" applyFill="1" applyBorder="1" applyAlignment="1">
      <alignment horizontal="center" vertical="center" wrapText="1"/>
    </xf>
    <xf numFmtId="0" fontId="12" fillId="2" borderId="33" xfId="29" applyFont="1" applyFill="1" applyBorder="1" applyAlignment="1">
      <alignment horizontal="center" vertical="center" wrapText="1"/>
    </xf>
    <xf numFmtId="0" fontId="12" fillId="2" borderId="34" xfId="29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7" borderId="60" xfId="0" applyFill="1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31" xfId="0" applyBorder="1" applyAlignment="1">
      <alignment horizontal="center"/>
    </xf>
    <xf numFmtId="0" fontId="34" fillId="2" borderId="2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2" fillId="2" borderId="28" xfId="0" applyFont="1" applyFill="1" applyBorder="1" applyAlignment="1">
      <alignment horizontal="center" vertical="center" wrapText="1"/>
    </xf>
    <xf numFmtId="0" fontId="34" fillId="2" borderId="24" xfId="0" applyFont="1" applyFill="1" applyBorder="1" applyAlignment="1">
      <alignment horizontal="center" vertical="center" wrapText="1"/>
    </xf>
    <xf numFmtId="0" fontId="34" fillId="0" borderId="24" xfId="0" applyFont="1" applyBorder="1" applyAlignment="1">
      <alignment horizontal="center" vertical="center"/>
    </xf>
    <xf numFmtId="0" fontId="8" fillId="2" borderId="24" xfId="29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8" fillId="2" borderId="28" xfId="32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6" xfId="0" applyBorder="1"/>
    <xf numFmtId="0" fontId="53" fillId="2" borderId="35" xfId="32" applyFont="1" applyFill="1" applyBorder="1" applyAlignment="1">
      <alignment horizontal="center" vertical="center"/>
    </xf>
    <xf numFmtId="0" fontId="54" fillId="0" borderId="35" xfId="0" applyFont="1" applyBorder="1" applyAlignment="1">
      <alignment vertical="center"/>
    </xf>
    <xf numFmtId="0" fontId="54" fillId="0" borderId="36" xfId="0" applyFont="1" applyBorder="1"/>
    <xf numFmtId="0" fontId="54" fillId="0" borderId="23" xfId="0" applyFont="1" applyBorder="1" applyAlignment="1">
      <alignment vertical="center"/>
    </xf>
    <xf numFmtId="0" fontId="54" fillId="0" borderId="21" xfId="0" applyFont="1" applyBorder="1"/>
    <xf numFmtId="0" fontId="53" fillId="2" borderId="32" xfId="32" applyFont="1" applyFill="1" applyBorder="1" applyAlignment="1">
      <alignment horizontal="center"/>
    </xf>
    <xf numFmtId="0" fontId="54" fillId="0" borderId="35" xfId="0" applyFont="1" applyBorder="1" applyAlignment="1">
      <alignment horizontal="center"/>
    </xf>
    <xf numFmtId="0" fontId="54" fillId="0" borderId="36" xfId="0" applyFont="1" applyBorder="1" applyAlignment="1">
      <alignment horizontal="center"/>
    </xf>
    <xf numFmtId="0" fontId="19" fillId="2" borderId="32" xfId="32" applyFont="1" applyFill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0" fillId="0" borderId="36" xfId="0" applyBorder="1" applyAlignment="1">
      <alignment wrapText="1"/>
    </xf>
    <xf numFmtId="0" fontId="29" fillId="0" borderId="14" xfId="0" applyFont="1" applyBorder="1" applyAlignment="1">
      <alignment horizontal="center" vertical="center" wrapText="1"/>
    </xf>
    <xf numFmtId="0" fontId="29" fillId="0" borderId="23" xfId="0" applyFont="1" applyBorder="1" applyAlignment="1">
      <alignment horizontal="center" vertical="center" wrapText="1"/>
    </xf>
    <xf numFmtId="0" fontId="0" fillId="0" borderId="21" xfId="0" applyBorder="1" applyAlignment="1">
      <alignment wrapText="1"/>
    </xf>
    <xf numFmtId="0" fontId="28" fillId="2" borderId="26" xfId="32" applyFont="1" applyFill="1" applyBorder="1" applyAlignment="1">
      <alignment horizontal="center" wrapText="1"/>
    </xf>
    <xf numFmtId="0" fontId="28" fillId="2" borderId="29" xfId="32" applyFont="1" applyFill="1" applyBorder="1" applyAlignment="1">
      <alignment horizontal="center" wrapText="1"/>
    </xf>
    <xf numFmtId="0" fontId="28" fillId="2" borderId="27" xfId="32" applyFont="1" applyFill="1" applyBorder="1" applyAlignment="1">
      <alignment horizontal="center" wrapText="1"/>
    </xf>
    <xf numFmtId="0" fontId="28" fillId="2" borderId="26" xfId="32" applyFont="1" applyFill="1" applyBorder="1" applyAlignment="1">
      <alignment horizontal="center" vertical="center" wrapText="1"/>
    </xf>
    <xf numFmtId="0" fontId="28" fillId="2" borderId="29" xfId="32" applyFont="1" applyFill="1" applyBorder="1" applyAlignment="1">
      <alignment horizontal="center" vertical="center" wrapText="1"/>
    </xf>
    <xf numFmtId="0" fontId="28" fillId="2" borderId="27" xfId="32" applyFont="1" applyFill="1" applyBorder="1" applyAlignment="1">
      <alignment horizontal="center" vertical="center" wrapText="1"/>
    </xf>
    <xf numFmtId="0" fontId="8" fillId="2" borderId="26" xfId="32" applyFont="1" applyFill="1" applyBorder="1" applyAlignment="1">
      <alignment horizontal="center" vertical="center"/>
    </xf>
    <xf numFmtId="0" fontId="8" fillId="2" borderId="29" xfId="32" applyFont="1" applyFill="1" applyBorder="1" applyAlignment="1">
      <alignment horizontal="center" vertical="center"/>
    </xf>
    <xf numFmtId="0" fontId="29" fillId="0" borderId="27" xfId="0" applyFont="1" applyBorder="1" applyAlignment="1">
      <alignment horizontal="center" vertical="center"/>
    </xf>
    <xf numFmtId="38" fontId="11" fillId="9" borderId="50" xfId="33" applyNumberFormat="1" applyFont="1" applyFill="1" applyBorder="1" applyAlignment="1">
      <alignment horizontal="center" vertical="center"/>
    </xf>
    <xf numFmtId="38" fontId="11" fillId="9" borderId="49" xfId="33" applyNumberFormat="1" applyFont="1" applyFill="1" applyBorder="1" applyAlignment="1">
      <alignment horizontal="center" vertical="center"/>
    </xf>
    <xf numFmtId="38" fontId="11" fillId="9" borderId="199" xfId="33" applyNumberFormat="1" applyFont="1" applyFill="1" applyBorder="1" applyAlignment="1">
      <alignment horizontal="center" vertical="center"/>
    </xf>
    <xf numFmtId="38" fontId="11" fillId="9" borderId="42" xfId="33" applyNumberFormat="1" applyFont="1" applyFill="1" applyBorder="1" applyAlignment="1">
      <alignment vertical="center" wrapText="1"/>
    </xf>
    <xf numFmtId="0" fontId="11" fillId="0" borderId="42" xfId="0" applyFont="1" applyBorder="1"/>
    <xf numFmtId="38" fontId="15" fillId="2" borderId="71" xfId="33" applyNumberFormat="1" applyFont="1" applyFill="1" applyBorder="1" applyAlignment="1">
      <alignment horizontal="center" vertical="center" wrapText="1"/>
    </xf>
    <xf numFmtId="38" fontId="15" fillId="2" borderId="23" xfId="33" applyNumberFormat="1" applyFont="1" applyFill="1" applyBorder="1" applyAlignment="1">
      <alignment horizontal="center" vertical="center" wrapText="1"/>
    </xf>
    <xf numFmtId="38" fontId="11" fillId="2" borderId="100" xfId="33" applyNumberFormat="1" applyFont="1" applyFill="1" applyBorder="1" applyAlignment="1">
      <alignment horizontal="center" vertical="center" wrapText="1"/>
    </xf>
    <xf numFmtId="38" fontId="11" fillId="2" borderId="6" xfId="33" applyNumberFormat="1" applyFont="1" applyFill="1" applyBorder="1" applyAlignment="1">
      <alignment horizontal="center" vertical="center" wrapText="1"/>
    </xf>
    <xf numFmtId="38" fontId="15" fillId="2" borderId="40" xfId="33" applyNumberFormat="1" applyFont="1" applyFill="1" applyBorder="1" applyAlignment="1">
      <alignment horizontal="center" vertical="center" wrapText="1"/>
    </xf>
    <xf numFmtId="38" fontId="15" fillId="2" borderId="53" xfId="33" applyNumberFormat="1" applyFont="1" applyFill="1" applyBorder="1" applyAlignment="1">
      <alignment horizontal="center" vertical="center" wrapText="1"/>
    </xf>
    <xf numFmtId="38" fontId="15" fillId="2" borderId="39" xfId="33" applyNumberFormat="1" applyFont="1" applyFill="1" applyBorder="1" applyAlignment="1">
      <alignment horizontal="center" vertical="center" wrapText="1"/>
    </xf>
    <xf numFmtId="38" fontId="11" fillId="9" borderId="51" xfId="33" applyNumberFormat="1" applyFont="1" applyFill="1" applyBorder="1" applyAlignment="1">
      <alignment horizontal="center" vertical="center"/>
    </xf>
    <xf numFmtId="38" fontId="11" fillId="9" borderId="45" xfId="33" applyNumberFormat="1" applyFont="1" applyFill="1" applyBorder="1" applyAlignment="1">
      <alignment vertical="center" wrapText="1"/>
    </xf>
    <xf numFmtId="38" fontId="11" fillId="9" borderId="43" xfId="33" applyNumberFormat="1" applyFont="1" applyFill="1" applyBorder="1" applyAlignment="1">
      <alignment horizontal="center" vertical="center"/>
    </xf>
    <xf numFmtId="38" fontId="11" fillId="9" borderId="101" xfId="33" applyNumberFormat="1" applyFont="1" applyFill="1" applyBorder="1" applyAlignment="1">
      <alignment vertical="center" wrapText="1"/>
    </xf>
    <xf numFmtId="38" fontId="11" fillId="9" borderId="198" xfId="33" applyNumberFormat="1" applyFont="1" applyFill="1" applyBorder="1" applyAlignment="1">
      <alignment vertical="center" wrapText="1"/>
    </xf>
    <xf numFmtId="38" fontId="11" fillId="9" borderId="200" xfId="33" applyNumberFormat="1" applyFont="1" applyFill="1" applyBorder="1" applyAlignment="1">
      <alignment vertical="center" wrapText="1"/>
    </xf>
    <xf numFmtId="0" fontId="8" fillId="2" borderId="24" xfId="32" applyFont="1" applyFill="1" applyBorder="1" applyAlignment="1">
      <alignment horizontal="center" vertical="center" wrapText="1"/>
    </xf>
    <xf numFmtId="0" fontId="7" fillId="0" borderId="24" xfId="0" applyFont="1" applyBorder="1"/>
    <xf numFmtId="0" fontId="7" fillId="0" borderId="24" xfId="0" applyFont="1" applyBorder="1" applyAlignment="1">
      <alignment vertical="center" wrapText="1"/>
    </xf>
    <xf numFmtId="0" fontId="20" fillId="2" borderId="24" xfId="0" applyFont="1" applyFill="1" applyBorder="1" applyAlignment="1">
      <alignment horizontal="center"/>
    </xf>
    <xf numFmtId="0" fontId="15" fillId="2" borderId="24" xfId="32" applyFont="1" applyFill="1" applyBorder="1" applyAlignment="1">
      <alignment horizontal="center" vertical="center" wrapText="1"/>
    </xf>
    <xf numFmtId="0" fontId="40" fillId="0" borderId="24" xfId="0" applyFont="1" applyBorder="1" applyAlignment="1">
      <alignment vertical="center"/>
    </xf>
    <xf numFmtId="0" fontId="8" fillId="2" borderId="6" xfId="32" applyFont="1" applyFill="1" applyBorder="1" applyAlignment="1">
      <alignment horizontal="center" vertical="center" wrapText="1"/>
    </xf>
    <xf numFmtId="0" fontId="8" fillId="2" borderId="28" xfId="32" applyFont="1" applyFill="1" applyBorder="1" applyAlignment="1">
      <alignment horizontal="center" vertical="center"/>
    </xf>
    <xf numFmtId="0" fontId="8" fillId="2" borderId="6" xfId="32" applyFont="1" applyFill="1" applyBorder="1" applyAlignment="1">
      <alignment horizontal="center" vertical="center"/>
    </xf>
    <xf numFmtId="0" fontId="34" fillId="2" borderId="28" xfId="0" applyFont="1" applyFill="1" applyBorder="1" applyAlignment="1">
      <alignment horizontal="center" vertical="center" wrapText="1"/>
    </xf>
    <xf numFmtId="0" fontId="34" fillId="2" borderId="6" xfId="0" applyFont="1" applyFill="1" applyBorder="1" applyAlignment="1">
      <alignment horizontal="center" vertical="center" wrapText="1"/>
    </xf>
    <xf numFmtId="0" fontId="25" fillId="2" borderId="24" xfId="34" applyFont="1" applyFill="1" applyBorder="1" applyAlignment="1">
      <alignment horizontal="center" vertical="center" wrapText="1"/>
    </xf>
    <xf numFmtId="0" fontId="19" fillId="2" borderId="24" xfId="34" applyFont="1" applyFill="1" applyBorder="1" applyAlignment="1">
      <alignment horizontal="center" vertical="center" wrapText="1"/>
    </xf>
    <xf numFmtId="0" fontId="25" fillId="7" borderId="24" xfId="34" applyFont="1" applyFill="1" applyBorder="1" applyAlignment="1">
      <alignment horizontal="center" vertical="center" wrapText="1"/>
    </xf>
    <xf numFmtId="0" fontId="29" fillId="2" borderId="26" xfId="0" applyFont="1" applyFill="1" applyBorder="1" applyAlignment="1">
      <alignment horizontal="center" vertical="center" textRotation="90" wrapText="1"/>
    </xf>
    <xf numFmtId="0" fontId="29" fillId="0" borderId="27" xfId="0" applyFont="1" applyBorder="1" applyAlignment="1">
      <alignment horizontal="center" vertical="center" textRotation="90" wrapText="1"/>
    </xf>
    <xf numFmtId="0" fontId="19" fillId="2" borderId="28" xfId="34" applyFont="1" applyFill="1" applyBorder="1" applyAlignment="1">
      <alignment horizontal="center" vertical="center" wrapText="1"/>
    </xf>
    <xf numFmtId="0" fontId="19" fillId="2" borderId="6" xfId="34" applyFont="1" applyFill="1" applyBorder="1" applyAlignment="1">
      <alignment horizontal="center" vertical="center" wrapText="1"/>
    </xf>
    <xf numFmtId="3" fontId="7" fillId="0" borderId="224" xfId="35" applyNumberFormat="1" applyBorder="1" applyAlignment="1">
      <alignment horizontal="left" vertical="center" wrapText="1"/>
    </xf>
    <xf numFmtId="3" fontId="39" fillId="10" borderId="13" xfId="35" applyNumberFormat="1" applyFont="1" applyFill="1" applyBorder="1" applyAlignment="1">
      <alignment horizontal="center" vertical="center" textRotation="3" wrapText="1"/>
    </xf>
    <xf numFmtId="0" fontId="7" fillId="8" borderId="7" xfId="35" applyFill="1" applyBorder="1" applyAlignment="1">
      <alignment horizontal="center" vertical="center" textRotation="3" wrapText="1"/>
    </xf>
    <xf numFmtId="0" fontId="7" fillId="8" borderId="113" xfId="35" applyFill="1" applyBorder="1" applyAlignment="1">
      <alignment horizontal="center" vertical="center" textRotation="3" wrapText="1"/>
    </xf>
    <xf numFmtId="3" fontId="39" fillId="10" borderId="13" xfId="35" applyNumberFormat="1" applyFont="1" applyFill="1" applyBorder="1" applyAlignment="1">
      <alignment horizontal="center" vertical="center" wrapText="1"/>
    </xf>
    <xf numFmtId="0" fontId="7" fillId="8" borderId="7" xfId="35" applyFill="1" applyBorder="1" applyAlignment="1">
      <alignment horizontal="center" vertical="center" wrapText="1"/>
    </xf>
    <xf numFmtId="0" fontId="7" fillId="8" borderId="113" xfId="35" applyFill="1" applyBorder="1" applyAlignment="1">
      <alignment horizontal="center" vertical="center" wrapText="1"/>
    </xf>
    <xf numFmtId="3" fontId="39" fillId="10" borderId="173" xfId="35" applyNumberFormat="1" applyFont="1" applyFill="1" applyBorder="1" applyAlignment="1">
      <alignment horizontal="center" vertical="center" wrapText="1"/>
    </xf>
    <xf numFmtId="3" fontId="39" fillId="10" borderId="7" xfId="35" applyNumberFormat="1" applyFont="1" applyFill="1" applyBorder="1" applyAlignment="1">
      <alignment horizontal="center" vertical="center" wrapText="1"/>
    </xf>
    <xf numFmtId="3" fontId="39" fillId="10" borderId="113" xfId="35" applyNumberFormat="1" applyFont="1" applyFill="1" applyBorder="1" applyAlignment="1">
      <alignment horizontal="center" vertical="center" wrapText="1"/>
    </xf>
    <xf numFmtId="3" fontId="39" fillId="10" borderId="19" xfId="35" applyNumberFormat="1" applyFont="1" applyFill="1" applyBorder="1" applyAlignment="1">
      <alignment horizontal="center" vertical="center" wrapText="1"/>
    </xf>
    <xf numFmtId="3" fontId="39" fillId="10" borderId="219" xfId="35" applyNumberFormat="1" applyFont="1" applyFill="1" applyBorder="1" applyAlignment="1">
      <alignment horizontal="center" vertical="center" wrapText="1"/>
    </xf>
    <xf numFmtId="0" fontId="7" fillId="8" borderId="219" xfId="35" applyFill="1" applyBorder="1" applyAlignment="1">
      <alignment horizontal="center" wrapText="1"/>
    </xf>
    <xf numFmtId="0" fontId="7" fillId="8" borderId="19" xfId="35" applyFill="1" applyBorder="1" applyAlignment="1">
      <alignment horizontal="center" vertical="center" wrapText="1"/>
    </xf>
    <xf numFmtId="0" fontId="22" fillId="0" borderId="221" xfId="35" applyFont="1" applyBorder="1" applyAlignment="1">
      <alignment horizontal="left" vertical="center"/>
    </xf>
    <xf numFmtId="0" fontId="22" fillId="0" borderId="223" xfId="35" applyFont="1" applyBorder="1" applyAlignment="1">
      <alignment horizontal="left" vertical="center"/>
    </xf>
    <xf numFmtId="0" fontId="22" fillId="0" borderId="222" xfId="35" applyFont="1" applyBorder="1" applyAlignment="1">
      <alignment horizontal="left" vertical="center"/>
    </xf>
    <xf numFmtId="3" fontId="22" fillId="0" borderId="221" xfId="35" applyNumberFormat="1" applyFont="1" applyBorder="1" applyAlignment="1">
      <alignment horizontal="left" vertical="center" wrapText="1"/>
    </xf>
    <xf numFmtId="3" fontId="22" fillId="0" borderId="222" xfId="35" applyNumberFormat="1" applyFont="1" applyBorder="1" applyAlignment="1">
      <alignment horizontal="left" vertical="center" wrapText="1"/>
    </xf>
    <xf numFmtId="3" fontId="22" fillId="0" borderId="223" xfId="35" applyNumberFormat="1" applyFont="1" applyBorder="1" applyAlignment="1">
      <alignment horizontal="left" vertical="center" wrapText="1"/>
    </xf>
    <xf numFmtId="3" fontId="22" fillId="8" borderId="219" xfId="35" applyNumberFormat="1" applyFont="1" applyFill="1" applyBorder="1" applyAlignment="1">
      <alignment horizontal="left" vertical="center" wrapText="1"/>
    </xf>
    <xf numFmtId="0" fontId="7" fillId="8" borderId="219" xfId="35" applyFill="1" applyBorder="1" applyAlignment="1">
      <alignment vertical="center" wrapText="1"/>
    </xf>
    <xf numFmtId="0" fontId="7" fillId="8" borderId="219" xfId="35" applyFill="1" applyBorder="1" applyAlignment="1">
      <alignment horizontal="center" vertical="center" wrapText="1"/>
    </xf>
    <xf numFmtId="49" fontId="8" fillId="2" borderId="48" xfId="49" applyNumberFormat="1" applyFont="1" applyFill="1" applyBorder="1" applyAlignment="1">
      <alignment vertical="center" wrapText="1"/>
    </xf>
    <xf numFmtId="0" fontId="11" fillId="2" borderId="17" xfId="38" applyFont="1" applyFill="1" applyBorder="1" applyAlignment="1">
      <alignment vertical="center" wrapText="1"/>
    </xf>
    <xf numFmtId="49" fontId="11" fillId="2" borderId="17" xfId="49" applyNumberFormat="1" applyFont="1" applyFill="1" applyBorder="1" applyAlignment="1">
      <alignment horizontal="center" vertical="center" wrapText="1"/>
    </xf>
    <xf numFmtId="0" fontId="8" fillId="0" borderId="22" xfId="49" applyFont="1" applyBorder="1" applyAlignment="1">
      <alignment horizontal="center" vertical="center" wrapText="1"/>
    </xf>
    <xf numFmtId="0" fontId="11" fillId="0" borderId="22" xfId="38" applyFont="1" applyBorder="1" applyAlignment="1">
      <alignment horizontal="center" vertical="center" wrapText="1"/>
    </xf>
    <xf numFmtId="0" fontId="11" fillId="0" borderId="49" xfId="38" applyFont="1" applyBorder="1" applyAlignment="1">
      <alignment horizontal="left" vertical="center" wrapText="1"/>
    </xf>
    <xf numFmtId="0" fontId="11" fillId="0" borderId="216" xfId="38" applyFont="1" applyBorder="1" applyAlignment="1">
      <alignment horizontal="left" vertical="center" wrapText="1"/>
    </xf>
    <xf numFmtId="49" fontId="11" fillId="0" borderId="158" xfId="49" applyNumberFormat="1" applyFont="1" applyBorder="1" applyAlignment="1">
      <alignment horizontal="center" vertical="center" wrapText="1"/>
    </xf>
    <xf numFmtId="49" fontId="11" fillId="0" borderId="216" xfId="49" applyNumberFormat="1" applyFont="1" applyBorder="1" applyAlignment="1">
      <alignment horizontal="center" vertical="center" wrapText="1"/>
    </xf>
    <xf numFmtId="3" fontId="12" fillId="0" borderId="0" xfId="38" applyNumberFormat="1" applyFont="1"/>
    <xf numFmtId="0" fontId="12" fillId="0" borderId="0" xfId="38" applyFont="1"/>
    <xf numFmtId="49" fontId="8" fillId="2" borderId="46" xfId="49" applyNumberFormat="1" applyFont="1" applyFill="1" applyBorder="1" applyAlignment="1">
      <alignment horizontal="center" vertical="center"/>
    </xf>
    <xf numFmtId="0" fontId="11" fillId="0" borderId="63" xfId="38" applyFont="1" applyBorder="1" applyAlignment="1">
      <alignment horizontal="center" vertical="center"/>
    </xf>
    <xf numFmtId="49" fontId="8" fillId="2" borderId="43" xfId="49" applyNumberFormat="1" applyFont="1" applyFill="1" applyBorder="1" applyAlignment="1">
      <alignment horizontal="center" vertical="center"/>
    </xf>
    <xf numFmtId="0" fontId="11" fillId="0" borderId="30" xfId="38" applyFont="1" applyBorder="1" applyAlignment="1">
      <alignment horizontal="center" vertical="center"/>
    </xf>
    <xf numFmtId="49" fontId="8" fillId="2" borderId="40" xfId="49" applyNumberFormat="1" applyFont="1" applyFill="1" applyBorder="1" applyAlignment="1">
      <alignment horizontal="center" vertical="center"/>
    </xf>
    <xf numFmtId="0" fontId="11" fillId="0" borderId="52" xfId="38" applyFont="1" applyBorder="1" applyAlignment="1">
      <alignment horizontal="center" vertical="center"/>
    </xf>
    <xf numFmtId="0" fontId="8" fillId="2" borderId="64" xfId="49" applyFont="1" applyFill="1" applyBorder="1" applyAlignment="1">
      <alignment horizontal="center" vertical="center" wrapText="1"/>
    </xf>
    <xf numFmtId="0" fontId="11" fillId="0" borderId="22" xfId="38" applyFont="1" applyBorder="1" applyAlignment="1">
      <alignment horizontal="center" vertical="center"/>
    </xf>
    <xf numFmtId="0" fontId="11" fillId="0" borderId="65" xfId="38" applyFont="1" applyBorder="1" applyAlignment="1">
      <alignment horizontal="center" vertical="center"/>
    </xf>
    <xf numFmtId="0" fontId="8" fillId="2" borderId="13" xfId="49" applyFont="1" applyFill="1" applyBorder="1" applyAlignment="1">
      <alignment horizontal="center" vertical="center" wrapText="1"/>
    </xf>
    <xf numFmtId="0" fontId="11" fillId="0" borderId="7" xfId="38" applyFont="1" applyBorder="1" applyAlignment="1">
      <alignment horizontal="center" vertical="center" wrapText="1"/>
    </xf>
    <xf numFmtId="0" fontId="11" fillId="0" borderId="37" xfId="38" applyFont="1" applyBorder="1" applyAlignment="1">
      <alignment horizontal="center" vertical="center" wrapText="1"/>
    </xf>
    <xf numFmtId="0" fontId="11" fillId="0" borderId="65" xfId="38" applyFont="1" applyBorder="1" applyAlignment="1">
      <alignment horizontal="center" vertical="center" wrapText="1"/>
    </xf>
    <xf numFmtId="0" fontId="8" fillId="2" borderId="187" xfId="49" applyFont="1" applyFill="1" applyBorder="1" applyAlignment="1">
      <alignment horizontal="center" vertical="center" wrapText="1"/>
    </xf>
    <xf numFmtId="0" fontId="8" fillId="2" borderId="201" xfId="49" applyFont="1" applyFill="1" applyBorder="1" applyAlignment="1">
      <alignment horizontal="center" vertical="center" wrapText="1"/>
    </xf>
    <xf numFmtId="0" fontId="8" fillId="2" borderId="188" xfId="49" applyFont="1" applyFill="1" applyBorder="1" applyAlignment="1">
      <alignment horizontal="center" vertical="center" wrapText="1"/>
    </xf>
    <xf numFmtId="0" fontId="8" fillId="2" borderId="208" xfId="49" applyFont="1" applyFill="1" applyBorder="1" applyAlignment="1">
      <alignment horizontal="center" vertical="center"/>
    </xf>
    <xf numFmtId="0" fontId="8" fillId="2" borderId="37" xfId="49" applyFont="1" applyFill="1" applyBorder="1" applyAlignment="1">
      <alignment horizontal="center" vertical="center"/>
    </xf>
    <xf numFmtId="0" fontId="8" fillId="2" borderId="209" xfId="49" applyFont="1" applyFill="1" applyBorder="1" applyAlignment="1">
      <alignment horizontal="center" vertical="center" wrapText="1"/>
    </xf>
    <xf numFmtId="0" fontId="8" fillId="2" borderId="180" xfId="38" applyFont="1" applyFill="1" applyBorder="1" applyAlignment="1">
      <alignment vertical="center" wrapText="1"/>
    </xf>
    <xf numFmtId="0" fontId="11" fillId="0" borderId="180" xfId="38" applyFont="1" applyBorder="1" applyAlignment="1">
      <alignment vertical="center" wrapText="1"/>
    </xf>
    <xf numFmtId="0" fontId="12" fillId="0" borderId="0" xfId="48" applyFont="1" applyAlignment="1">
      <alignment horizontal="center"/>
    </xf>
    <xf numFmtId="0" fontId="8" fillId="2" borderId="180" xfId="38" applyFont="1" applyFill="1" applyBorder="1" applyAlignment="1">
      <alignment horizontal="center" vertical="center"/>
    </xf>
    <xf numFmtId="0" fontId="11" fillId="0" borderId="180" xfId="38" applyFont="1" applyBorder="1"/>
    <xf numFmtId="0" fontId="8" fillId="0" borderId="180" xfId="38" applyFont="1" applyBorder="1" applyAlignment="1">
      <alignment horizontal="center" vertical="center"/>
    </xf>
    <xf numFmtId="0" fontId="8" fillId="2" borderId="173" xfId="38" applyFont="1" applyFill="1" applyBorder="1" applyAlignment="1">
      <alignment horizontal="center" vertical="center" wrapText="1"/>
    </xf>
    <xf numFmtId="0" fontId="8" fillId="2" borderId="113" xfId="38" applyFont="1" applyFill="1" applyBorder="1" applyAlignment="1">
      <alignment horizontal="center" vertical="center" wrapText="1"/>
    </xf>
    <xf numFmtId="0" fontId="8" fillId="2" borderId="187" xfId="38" applyFont="1" applyFill="1" applyBorder="1" applyAlignment="1">
      <alignment horizontal="center" vertical="center"/>
    </xf>
    <xf numFmtId="0" fontId="8" fillId="2" borderId="201" xfId="38" applyFont="1" applyFill="1" applyBorder="1" applyAlignment="1">
      <alignment horizontal="center" vertical="center"/>
    </xf>
    <xf numFmtId="0" fontId="8" fillId="2" borderId="188" xfId="38" applyFont="1" applyFill="1" applyBorder="1" applyAlignment="1">
      <alignment horizontal="center" vertical="center"/>
    </xf>
    <xf numFmtId="0" fontId="8" fillId="2" borderId="180" xfId="38" applyFont="1" applyFill="1" applyBorder="1" applyAlignment="1">
      <alignment horizontal="center" vertical="center" wrapText="1"/>
    </xf>
    <xf numFmtId="49" fontId="11" fillId="0" borderId="180" xfId="49" applyNumberFormat="1" applyFont="1" applyBorder="1" applyAlignment="1">
      <alignment vertical="center" wrapText="1"/>
    </xf>
    <xf numFmtId="0" fontId="11" fillId="0" borderId="180" xfId="38" applyFont="1" applyBorder="1" applyAlignment="1">
      <alignment wrapText="1"/>
    </xf>
    <xf numFmtId="3" fontId="13" fillId="0" borderId="191" xfId="50" applyNumberFormat="1" applyFont="1" applyBorder="1" applyAlignment="1">
      <alignment horizontal="left" vertical="center" wrapText="1"/>
    </xf>
    <xf numFmtId="3" fontId="13" fillId="0" borderId="202" xfId="50" applyNumberFormat="1" applyFont="1" applyBorder="1" applyAlignment="1">
      <alignment horizontal="left" vertical="center" wrapText="1"/>
    </xf>
    <xf numFmtId="3" fontId="13" fillId="0" borderId="204" xfId="50" applyNumberFormat="1" applyFont="1" applyBorder="1" applyAlignment="1">
      <alignment horizontal="left" vertical="center" wrapText="1"/>
    </xf>
    <xf numFmtId="3" fontId="13" fillId="0" borderId="205" xfId="50" applyNumberFormat="1" applyFont="1" applyBorder="1" applyAlignment="1">
      <alignment horizontal="left" vertical="center" wrapText="1"/>
    </xf>
    <xf numFmtId="3" fontId="13" fillId="0" borderId="187" xfId="50" applyNumberFormat="1" applyFont="1" applyBorder="1" applyAlignment="1">
      <alignment horizontal="left" vertical="center" wrapText="1"/>
    </xf>
    <xf numFmtId="3" fontId="13" fillId="0" borderId="188" xfId="50" applyNumberFormat="1" applyFont="1" applyBorder="1" applyAlignment="1">
      <alignment horizontal="left" vertical="center" wrapText="1"/>
    </xf>
    <xf numFmtId="0" fontId="12" fillId="2" borderId="217" xfId="66" applyFont="1" applyFill="1" applyBorder="1" applyAlignment="1">
      <alignment horizontal="center" vertical="center" wrapText="1"/>
    </xf>
    <xf numFmtId="0" fontId="12" fillId="0" borderId="217" xfId="47" applyFont="1" applyBorder="1" applyAlignment="1">
      <alignment horizontal="center" vertical="center" wrapText="1"/>
    </xf>
    <xf numFmtId="0" fontId="12" fillId="2" borderId="16" xfId="66" applyFont="1" applyFill="1" applyBorder="1" applyAlignment="1">
      <alignment horizontal="center" vertical="center" wrapText="1"/>
    </xf>
    <xf numFmtId="0" fontId="12" fillId="2" borderId="16" xfId="47" applyFont="1" applyFill="1" applyBorder="1" applyAlignment="1">
      <alignment horizontal="center" vertical="center" wrapText="1"/>
    </xf>
    <xf numFmtId="0" fontId="12" fillId="2" borderId="216" xfId="66" applyFont="1" applyFill="1" applyBorder="1" applyAlignment="1">
      <alignment horizontal="center" vertical="center" wrapText="1"/>
    </xf>
    <xf numFmtId="0" fontId="12" fillId="2" borderId="217" xfId="47" applyFont="1" applyFill="1" applyBorder="1" applyAlignment="1">
      <alignment horizontal="center" vertical="center" wrapText="1"/>
    </xf>
    <xf numFmtId="0" fontId="12" fillId="7" borderId="217" xfId="66" applyFont="1" applyFill="1" applyBorder="1" applyAlignment="1">
      <alignment horizontal="center" vertical="center" wrapText="1"/>
    </xf>
    <xf numFmtId="0" fontId="12" fillId="2" borderId="216" xfId="66" applyFont="1" applyFill="1" applyBorder="1" applyAlignment="1">
      <alignment horizontal="center" vertical="center"/>
    </xf>
    <xf numFmtId="0" fontId="12" fillId="2" borderId="217" xfId="66" applyFont="1" applyFill="1" applyBorder="1" applyAlignment="1">
      <alignment horizontal="center" vertical="center"/>
    </xf>
    <xf numFmtId="0" fontId="8" fillId="2" borderId="173" xfId="66" applyFont="1" applyFill="1" applyBorder="1" applyAlignment="1">
      <alignment horizontal="center" vertical="center" wrapText="1"/>
    </xf>
    <xf numFmtId="0" fontId="8" fillId="2" borderId="225" xfId="66" applyFont="1" applyFill="1" applyBorder="1" applyAlignment="1">
      <alignment horizontal="center" vertical="center" wrapText="1"/>
    </xf>
    <xf numFmtId="0" fontId="8" fillId="2" borderId="113" xfId="66" applyFont="1" applyFill="1" applyBorder="1" applyAlignment="1">
      <alignment horizontal="center" vertical="center" wrapText="1"/>
    </xf>
    <xf numFmtId="0" fontId="34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7" fontId="61" fillId="0" borderId="0" xfId="59" applyNumberFormat="1" applyFont="1" applyFill="1" applyBorder="1" applyAlignment="1">
      <alignment horizontal="center" wrapText="1"/>
    </xf>
    <xf numFmtId="0" fontId="70" fillId="0" borderId="0" xfId="47" applyAlignment="1">
      <alignment horizontal="center" wrapText="1"/>
    </xf>
    <xf numFmtId="0" fontId="70" fillId="0" borderId="0" xfId="47"/>
    <xf numFmtId="0" fontId="59" fillId="0" borderId="187" xfId="39" applyFont="1" applyBorder="1" applyAlignment="1">
      <alignment horizontal="left" vertical="center" wrapText="1"/>
    </xf>
    <xf numFmtId="0" fontId="59" fillId="0" borderId="201" xfId="39" applyFont="1" applyBorder="1" applyAlignment="1">
      <alignment horizontal="left" vertical="center" wrapText="1"/>
    </xf>
    <xf numFmtId="0" fontId="59" fillId="0" borderId="188" xfId="39" applyFont="1" applyBorder="1" applyAlignment="1">
      <alignment horizontal="left" vertical="center" wrapText="1"/>
    </xf>
    <xf numFmtId="0" fontId="59" fillId="7" borderId="187" xfId="39" applyFont="1" applyFill="1" applyBorder="1" applyAlignment="1">
      <alignment horizontal="left" vertical="center" wrapText="1"/>
    </xf>
    <xf numFmtId="0" fontId="59" fillId="7" borderId="201" xfId="39" applyFont="1" applyFill="1" applyBorder="1" applyAlignment="1">
      <alignment horizontal="left" vertical="center" wrapText="1"/>
    </xf>
    <xf numFmtId="0" fontId="59" fillId="7" borderId="188" xfId="39" applyFont="1" applyFill="1" applyBorder="1" applyAlignment="1">
      <alignment horizontal="left" vertical="center" wrapText="1"/>
    </xf>
    <xf numFmtId="0" fontId="59" fillId="2" borderId="187" xfId="39" applyFont="1" applyFill="1" applyBorder="1" applyAlignment="1">
      <alignment horizontal="left" vertical="center" wrapText="1"/>
    </xf>
    <xf numFmtId="0" fontId="59" fillId="2" borderId="201" xfId="39" applyFont="1" applyFill="1" applyBorder="1" applyAlignment="1">
      <alignment horizontal="left" vertical="center" wrapText="1"/>
    </xf>
    <xf numFmtId="0" fontId="59" fillId="2" borderId="188" xfId="39" applyFont="1" applyFill="1" applyBorder="1" applyAlignment="1">
      <alignment horizontal="left" vertical="center" wrapText="1"/>
    </xf>
    <xf numFmtId="167" fontId="61" fillId="22" borderId="0" xfId="59" applyNumberFormat="1" applyFont="1" applyFill="1" applyBorder="1" applyAlignment="1">
      <alignment horizontal="center" wrapText="1"/>
    </xf>
    <xf numFmtId="0" fontId="70" fillId="22" borderId="0" xfId="47" applyFill="1" applyAlignment="1">
      <alignment horizontal="center" wrapText="1"/>
    </xf>
    <xf numFmtId="0" fontId="70" fillId="22" borderId="0" xfId="47" applyFill="1"/>
    <xf numFmtId="167" fontId="76" fillId="0" borderId="0" xfId="59" applyNumberFormat="1" applyFont="1" applyBorder="1" applyAlignment="1">
      <alignment horizontal="center"/>
    </xf>
    <xf numFmtId="167" fontId="58" fillId="0" borderId="0" xfId="59" applyNumberFormat="1" applyFont="1" applyBorder="1" applyAlignment="1">
      <alignment horizontal="center" vertical="top" wrapText="1"/>
    </xf>
    <xf numFmtId="167" fontId="76" fillId="0" borderId="0" xfId="59" applyNumberFormat="1" applyFont="1" applyFill="1" applyBorder="1" applyAlignment="1">
      <alignment horizontal="center"/>
    </xf>
    <xf numFmtId="14" fontId="27" fillId="0" borderId="0" xfId="59" applyNumberFormat="1" applyFont="1" applyBorder="1" applyAlignment="1">
      <alignment horizontal="center" vertical="top" wrapText="1"/>
    </xf>
  </cellXfs>
  <cellStyles count="69">
    <cellStyle name="Ezres" xfId="27" builtinId="3"/>
    <cellStyle name="Ezres 2" xfId="9"/>
    <cellStyle name="Ezres 2 2" xfId="60"/>
    <cellStyle name="Ezres 3" xfId="37"/>
    <cellStyle name="Ezres 4" xfId="41"/>
    <cellStyle name="Ezres 4 2" xfId="44"/>
    <cellStyle name="Ezres 5" xfId="45"/>
    <cellStyle name="Ezres 5 2" xfId="52"/>
    <cellStyle name="Ezres 5 2 2" xfId="54"/>
    <cellStyle name="Ezres 6" xfId="55"/>
    <cellStyle name="Ezres 6 2" xfId="59"/>
    <cellStyle name="Normál" xfId="0" builtinId="0"/>
    <cellStyle name="Normál 2" xfId="36"/>
    <cellStyle name="Normál 3" xfId="42"/>
    <cellStyle name="Normál 4" xfId="40"/>
    <cellStyle name="Normál 5" xfId="46"/>
    <cellStyle name="Normál 5 2" xfId="43"/>
    <cellStyle name="Normál 5 3" xfId="51"/>
    <cellStyle name="Normál 5 3 2" xfId="53"/>
    <cellStyle name="Normál 5 3 2 2 2 2" xfId="61"/>
    <cellStyle name="Normál 5 3 3" xfId="57"/>
    <cellStyle name="Normál 6" xfId="47"/>
    <cellStyle name="Normál 7" xfId="56"/>
    <cellStyle name="Normál 7 2" xfId="58"/>
    <cellStyle name="Normál 8" xfId="62"/>
    <cellStyle name="Normál_   5    (2)" xfId="6"/>
    <cellStyle name="Normál_   5    (2)_KÖLTSÉGVETÉS_2015." xfId="4"/>
    <cellStyle name="Normál_   5-a    (2)" xfId="7"/>
    <cellStyle name="Normál_   7   x" xfId="12"/>
    <cellStyle name="Normál_   7   x_2012. III.negyedévi ei. módosítás_Intézményi táblák" xfId="68"/>
    <cellStyle name="Normál_   7   x_Másolat eredetije2014. műk-beru-felúj. 2" xfId="28"/>
    <cellStyle name="Normál_   7   x_Másolat eredetije2014. műk-beru-felúj._6.a" xfId="14"/>
    <cellStyle name="Normál_  3   _2010.évi állami_állami  tám." xfId="2"/>
    <cellStyle name="Normál_2012. évi beszámoló 5.a 6a" xfId="10"/>
    <cellStyle name="Normál_2014. évi hitelek" xfId="48"/>
    <cellStyle name="Normál_213_évi_költségvetés_MCS" xfId="16"/>
    <cellStyle name="Normál_213_évi_költségvetés_MCS_Intézményi táblák" xfId="67"/>
    <cellStyle name="Normál_3" xfId="15"/>
    <cellStyle name="Normál_Intézmények 2014" xfId="25"/>
    <cellStyle name="Normál_INTKIA96" xfId="24"/>
    <cellStyle name="Normál_KÖLTSÉGVETÉS_2013 (1)" xfId="50"/>
    <cellStyle name="Normál_Kötelezettségvállalások" xfId="49"/>
    <cellStyle name="Normál_Létszám 2014. évi ktgvetés_2014.IV.negyedévi létszám ei. módosítás és 2015_Létszámok 2019. január 1" xfId="64"/>
    <cellStyle name="Normál_Másolat eredetije2014. műk-beru-felúj." xfId="20"/>
    <cellStyle name="Normál_Mérlegmellékletek-2010 " xfId="65"/>
    <cellStyle name="Normál_Munka1" xfId="38"/>
    <cellStyle name="Normál_Munka2 (2)" xfId="1"/>
    <cellStyle name="Normál_Munka2 (2) 2" xfId="8"/>
    <cellStyle name="Normál_Munka2 (2) 3" xfId="13"/>
    <cellStyle name="Normál_Munka2 (2)_2014.IV.negyedévi létszám ei. módosítás és 2015" xfId="63"/>
    <cellStyle name="Normál_Munka2 (2)_KÖLTSÉGVETÉS 2015 intézmények " xfId="26"/>
    <cellStyle name="Normál_Munka2 (2)_KÖLTSÉGVETÉS_2015." xfId="5"/>
    <cellStyle name="Normál_Munka3 (2)" xfId="11"/>
    <cellStyle name="Normál_Munka3 (2)_Másolat eredetije2014. műk-beru-felúj." xfId="17"/>
    <cellStyle name="Normál_Munka3 (2)_Másolat eredetije2014. műk-beru-felúj._2016. IV.névi módosítás" xfId="18"/>
    <cellStyle name="Normál_Munka3 (2)_Másolat eredetije2014. műk-beru-felúj._2017.KÖLTSÉGVETÉS" xfId="23"/>
    <cellStyle name="Normál_Munka3 (2)_Másolat eredetije2014. műk-beru-felúj._2018. I.névi ei-módosítás" xfId="21"/>
    <cellStyle name="Normál_Munka3 (2)_Másolat eredetije2014. műk-beru-felúj._6.a" xfId="22"/>
    <cellStyle name="Normál_Műszaki Osztály fejlesztés2016" xfId="19"/>
    <cellStyle name="Normál_ÖKIADELÖ" xfId="3"/>
    <cellStyle name="Normál_Részv-Üzletrész leltár M15.sora" xfId="35"/>
    <cellStyle name="Normál_segítség2_10.a" xfId="31"/>
    <cellStyle name="Normál_Táblázat beszámolóhoz" xfId="66"/>
    <cellStyle name="Normál_támogatottak II.2008-ban_21.tábla.végleges. közgyűlés" xfId="39"/>
    <cellStyle name="Normál_Tárgyi eszk.értékcsökkenése" xfId="34"/>
    <cellStyle name="Normál_Vagyonkimutatás" xfId="33"/>
    <cellStyle name="Normál_Zárszámadás_mell2" xfId="32"/>
    <cellStyle name="Normál_zárszámadás99" xfId="29"/>
    <cellStyle name="Normál_zárszámadás99_10.a" xfId="3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opLeftCell="A4" zoomScale="96" zoomScaleNormal="96" workbookViewId="0">
      <selection activeCell="D12" sqref="D12"/>
    </sheetView>
  </sheetViews>
  <sheetFormatPr defaultRowHeight="12" x14ac:dyDescent="0.2"/>
  <cols>
    <col min="1" max="1" width="45.1640625" style="22" customWidth="1"/>
    <col min="2" max="3" width="13" style="22" customWidth="1"/>
    <col min="4" max="4" width="12.5" style="22" customWidth="1"/>
    <col min="5" max="5" width="8.83203125" style="23" customWidth="1"/>
    <col min="6" max="6" width="2" style="23" customWidth="1"/>
    <col min="7" max="7" width="44.83203125" style="22" customWidth="1"/>
    <col min="8" max="8" width="14.1640625" style="22" customWidth="1"/>
    <col min="9" max="9" width="13.5" style="22" customWidth="1"/>
    <col min="10" max="10" width="11.1640625" style="22" customWidth="1"/>
    <col min="11" max="11" width="8.33203125" style="23" customWidth="1"/>
    <col min="12" max="12" width="34.5" style="5" customWidth="1"/>
    <col min="13" max="258" width="9.33203125" style="5"/>
    <col min="259" max="259" width="45.1640625" style="5" customWidth="1"/>
    <col min="260" max="260" width="13" style="5" customWidth="1"/>
    <col min="261" max="261" width="13.6640625" style="5" customWidth="1"/>
    <col min="262" max="262" width="12.6640625" style="5" customWidth="1"/>
    <col min="263" max="263" width="2" style="5" customWidth="1"/>
    <col min="264" max="264" width="44.83203125" style="5" customWidth="1"/>
    <col min="265" max="265" width="14.1640625" style="5" customWidth="1"/>
    <col min="266" max="266" width="13.83203125" style="5" customWidth="1"/>
    <col min="267" max="267" width="12.5" style="5" customWidth="1"/>
    <col min="268" max="514" width="9.33203125" style="5"/>
    <col min="515" max="515" width="45.1640625" style="5" customWidth="1"/>
    <col min="516" max="516" width="13" style="5" customWidth="1"/>
    <col min="517" max="517" width="13.6640625" style="5" customWidth="1"/>
    <col min="518" max="518" width="12.6640625" style="5" customWidth="1"/>
    <col min="519" max="519" width="2" style="5" customWidth="1"/>
    <col min="520" max="520" width="44.83203125" style="5" customWidth="1"/>
    <col min="521" max="521" width="14.1640625" style="5" customWidth="1"/>
    <col min="522" max="522" width="13.83203125" style="5" customWidth="1"/>
    <col min="523" max="523" width="12.5" style="5" customWidth="1"/>
    <col min="524" max="770" width="9.33203125" style="5"/>
    <col min="771" max="771" width="45.1640625" style="5" customWidth="1"/>
    <col min="772" max="772" width="13" style="5" customWidth="1"/>
    <col min="773" max="773" width="13.6640625" style="5" customWidth="1"/>
    <col min="774" max="774" width="12.6640625" style="5" customWidth="1"/>
    <col min="775" max="775" width="2" style="5" customWidth="1"/>
    <col min="776" max="776" width="44.83203125" style="5" customWidth="1"/>
    <col min="777" max="777" width="14.1640625" style="5" customWidth="1"/>
    <col min="778" max="778" width="13.83203125" style="5" customWidth="1"/>
    <col min="779" max="779" width="12.5" style="5" customWidth="1"/>
    <col min="780" max="1026" width="9.33203125" style="5"/>
    <col min="1027" max="1027" width="45.1640625" style="5" customWidth="1"/>
    <col min="1028" max="1028" width="13" style="5" customWidth="1"/>
    <col min="1029" max="1029" width="13.6640625" style="5" customWidth="1"/>
    <col min="1030" max="1030" width="12.6640625" style="5" customWidth="1"/>
    <col min="1031" max="1031" width="2" style="5" customWidth="1"/>
    <col min="1032" max="1032" width="44.83203125" style="5" customWidth="1"/>
    <col min="1033" max="1033" width="14.1640625" style="5" customWidth="1"/>
    <col min="1034" max="1034" width="13.83203125" style="5" customWidth="1"/>
    <col min="1035" max="1035" width="12.5" style="5" customWidth="1"/>
    <col min="1036" max="1282" width="9.33203125" style="5"/>
    <col min="1283" max="1283" width="45.1640625" style="5" customWidth="1"/>
    <col min="1284" max="1284" width="13" style="5" customWidth="1"/>
    <col min="1285" max="1285" width="13.6640625" style="5" customWidth="1"/>
    <col min="1286" max="1286" width="12.6640625" style="5" customWidth="1"/>
    <col min="1287" max="1287" width="2" style="5" customWidth="1"/>
    <col min="1288" max="1288" width="44.83203125" style="5" customWidth="1"/>
    <col min="1289" max="1289" width="14.1640625" style="5" customWidth="1"/>
    <col min="1290" max="1290" width="13.83203125" style="5" customWidth="1"/>
    <col min="1291" max="1291" width="12.5" style="5" customWidth="1"/>
    <col min="1292" max="1538" width="9.33203125" style="5"/>
    <col min="1539" max="1539" width="45.1640625" style="5" customWidth="1"/>
    <col min="1540" max="1540" width="13" style="5" customWidth="1"/>
    <col min="1541" max="1541" width="13.6640625" style="5" customWidth="1"/>
    <col min="1542" max="1542" width="12.6640625" style="5" customWidth="1"/>
    <col min="1543" max="1543" width="2" style="5" customWidth="1"/>
    <col min="1544" max="1544" width="44.83203125" style="5" customWidth="1"/>
    <col min="1545" max="1545" width="14.1640625" style="5" customWidth="1"/>
    <col min="1546" max="1546" width="13.83203125" style="5" customWidth="1"/>
    <col min="1547" max="1547" width="12.5" style="5" customWidth="1"/>
    <col min="1548" max="1794" width="9.33203125" style="5"/>
    <col min="1795" max="1795" width="45.1640625" style="5" customWidth="1"/>
    <col min="1796" max="1796" width="13" style="5" customWidth="1"/>
    <col min="1797" max="1797" width="13.6640625" style="5" customWidth="1"/>
    <col min="1798" max="1798" width="12.6640625" style="5" customWidth="1"/>
    <col min="1799" max="1799" width="2" style="5" customWidth="1"/>
    <col min="1800" max="1800" width="44.83203125" style="5" customWidth="1"/>
    <col min="1801" max="1801" width="14.1640625" style="5" customWidth="1"/>
    <col min="1802" max="1802" width="13.83203125" style="5" customWidth="1"/>
    <col min="1803" max="1803" width="12.5" style="5" customWidth="1"/>
    <col min="1804" max="2050" width="9.33203125" style="5"/>
    <col min="2051" max="2051" width="45.1640625" style="5" customWidth="1"/>
    <col min="2052" max="2052" width="13" style="5" customWidth="1"/>
    <col min="2053" max="2053" width="13.6640625" style="5" customWidth="1"/>
    <col min="2054" max="2054" width="12.6640625" style="5" customWidth="1"/>
    <col min="2055" max="2055" width="2" style="5" customWidth="1"/>
    <col min="2056" max="2056" width="44.83203125" style="5" customWidth="1"/>
    <col min="2057" max="2057" width="14.1640625" style="5" customWidth="1"/>
    <col min="2058" max="2058" width="13.83203125" style="5" customWidth="1"/>
    <col min="2059" max="2059" width="12.5" style="5" customWidth="1"/>
    <col min="2060" max="2306" width="9.33203125" style="5"/>
    <col min="2307" max="2307" width="45.1640625" style="5" customWidth="1"/>
    <col min="2308" max="2308" width="13" style="5" customWidth="1"/>
    <col min="2309" max="2309" width="13.6640625" style="5" customWidth="1"/>
    <col min="2310" max="2310" width="12.6640625" style="5" customWidth="1"/>
    <col min="2311" max="2311" width="2" style="5" customWidth="1"/>
    <col min="2312" max="2312" width="44.83203125" style="5" customWidth="1"/>
    <col min="2313" max="2313" width="14.1640625" style="5" customWidth="1"/>
    <col min="2314" max="2314" width="13.83203125" style="5" customWidth="1"/>
    <col min="2315" max="2315" width="12.5" style="5" customWidth="1"/>
    <col min="2316" max="2562" width="9.33203125" style="5"/>
    <col min="2563" max="2563" width="45.1640625" style="5" customWidth="1"/>
    <col min="2564" max="2564" width="13" style="5" customWidth="1"/>
    <col min="2565" max="2565" width="13.6640625" style="5" customWidth="1"/>
    <col min="2566" max="2566" width="12.6640625" style="5" customWidth="1"/>
    <col min="2567" max="2567" width="2" style="5" customWidth="1"/>
    <col min="2568" max="2568" width="44.83203125" style="5" customWidth="1"/>
    <col min="2569" max="2569" width="14.1640625" style="5" customWidth="1"/>
    <col min="2570" max="2570" width="13.83203125" style="5" customWidth="1"/>
    <col min="2571" max="2571" width="12.5" style="5" customWidth="1"/>
    <col min="2572" max="2818" width="9.33203125" style="5"/>
    <col min="2819" max="2819" width="45.1640625" style="5" customWidth="1"/>
    <col min="2820" max="2820" width="13" style="5" customWidth="1"/>
    <col min="2821" max="2821" width="13.6640625" style="5" customWidth="1"/>
    <col min="2822" max="2822" width="12.6640625" style="5" customWidth="1"/>
    <col min="2823" max="2823" width="2" style="5" customWidth="1"/>
    <col min="2824" max="2824" width="44.83203125" style="5" customWidth="1"/>
    <col min="2825" max="2825" width="14.1640625" style="5" customWidth="1"/>
    <col min="2826" max="2826" width="13.83203125" style="5" customWidth="1"/>
    <col min="2827" max="2827" width="12.5" style="5" customWidth="1"/>
    <col min="2828" max="3074" width="9.33203125" style="5"/>
    <col min="3075" max="3075" width="45.1640625" style="5" customWidth="1"/>
    <col min="3076" max="3076" width="13" style="5" customWidth="1"/>
    <col min="3077" max="3077" width="13.6640625" style="5" customWidth="1"/>
    <col min="3078" max="3078" width="12.6640625" style="5" customWidth="1"/>
    <col min="3079" max="3079" width="2" style="5" customWidth="1"/>
    <col min="3080" max="3080" width="44.83203125" style="5" customWidth="1"/>
    <col min="3081" max="3081" width="14.1640625" style="5" customWidth="1"/>
    <col min="3082" max="3082" width="13.83203125" style="5" customWidth="1"/>
    <col min="3083" max="3083" width="12.5" style="5" customWidth="1"/>
    <col min="3084" max="3330" width="9.33203125" style="5"/>
    <col min="3331" max="3331" width="45.1640625" style="5" customWidth="1"/>
    <col min="3332" max="3332" width="13" style="5" customWidth="1"/>
    <col min="3333" max="3333" width="13.6640625" style="5" customWidth="1"/>
    <col min="3334" max="3334" width="12.6640625" style="5" customWidth="1"/>
    <col min="3335" max="3335" width="2" style="5" customWidth="1"/>
    <col min="3336" max="3336" width="44.83203125" style="5" customWidth="1"/>
    <col min="3337" max="3337" width="14.1640625" style="5" customWidth="1"/>
    <col min="3338" max="3338" width="13.83203125" style="5" customWidth="1"/>
    <col min="3339" max="3339" width="12.5" style="5" customWidth="1"/>
    <col min="3340" max="3586" width="9.33203125" style="5"/>
    <col min="3587" max="3587" width="45.1640625" style="5" customWidth="1"/>
    <col min="3588" max="3588" width="13" style="5" customWidth="1"/>
    <col min="3589" max="3589" width="13.6640625" style="5" customWidth="1"/>
    <col min="3590" max="3590" width="12.6640625" style="5" customWidth="1"/>
    <col min="3591" max="3591" width="2" style="5" customWidth="1"/>
    <col min="3592" max="3592" width="44.83203125" style="5" customWidth="1"/>
    <col min="3593" max="3593" width="14.1640625" style="5" customWidth="1"/>
    <col min="3594" max="3594" width="13.83203125" style="5" customWidth="1"/>
    <col min="3595" max="3595" width="12.5" style="5" customWidth="1"/>
    <col min="3596" max="3842" width="9.33203125" style="5"/>
    <col min="3843" max="3843" width="45.1640625" style="5" customWidth="1"/>
    <col min="3844" max="3844" width="13" style="5" customWidth="1"/>
    <col min="3845" max="3845" width="13.6640625" style="5" customWidth="1"/>
    <col min="3846" max="3846" width="12.6640625" style="5" customWidth="1"/>
    <col min="3847" max="3847" width="2" style="5" customWidth="1"/>
    <col min="3848" max="3848" width="44.83203125" style="5" customWidth="1"/>
    <col min="3849" max="3849" width="14.1640625" style="5" customWidth="1"/>
    <col min="3850" max="3850" width="13.83203125" style="5" customWidth="1"/>
    <col min="3851" max="3851" width="12.5" style="5" customWidth="1"/>
    <col min="3852" max="4098" width="9.33203125" style="5"/>
    <col min="4099" max="4099" width="45.1640625" style="5" customWidth="1"/>
    <col min="4100" max="4100" width="13" style="5" customWidth="1"/>
    <col min="4101" max="4101" width="13.6640625" style="5" customWidth="1"/>
    <col min="4102" max="4102" width="12.6640625" style="5" customWidth="1"/>
    <col min="4103" max="4103" width="2" style="5" customWidth="1"/>
    <col min="4104" max="4104" width="44.83203125" style="5" customWidth="1"/>
    <col min="4105" max="4105" width="14.1640625" style="5" customWidth="1"/>
    <col min="4106" max="4106" width="13.83203125" style="5" customWidth="1"/>
    <col min="4107" max="4107" width="12.5" style="5" customWidth="1"/>
    <col min="4108" max="4354" width="9.33203125" style="5"/>
    <col min="4355" max="4355" width="45.1640625" style="5" customWidth="1"/>
    <col min="4356" max="4356" width="13" style="5" customWidth="1"/>
    <col min="4357" max="4357" width="13.6640625" style="5" customWidth="1"/>
    <col min="4358" max="4358" width="12.6640625" style="5" customWidth="1"/>
    <col min="4359" max="4359" width="2" style="5" customWidth="1"/>
    <col min="4360" max="4360" width="44.83203125" style="5" customWidth="1"/>
    <col min="4361" max="4361" width="14.1640625" style="5" customWidth="1"/>
    <col min="4362" max="4362" width="13.83203125" style="5" customWidth="1"/>
    <col min="4363" max="4363" width="12.5" style="5" customWidth="1"/>
    <col min="4364" max="4610" width="9.33203125" style="5"/>
    <col min="4611" max="4611" width="45.1640625" style="5" customWidth="1"/>
    <col min="4612" max="4612" width="13" style="5" customWidth="1"/>
    <col min="4613" max="4613" width="13.6640625" style="5" customWidth="1"/>
    <col min="4614" max="4614" width="12.6640625" style="5" customWidth="1"/>
    <col min="4615" max="4615" width="2" style="5" customWidth="1"/>
    <col min="4616" max="4616" width="44.83203125" style="5" customWidth="1"/>
    <col min="4617" max="4617" width="14.1640625" style="5" customWidth="1"/>
    <col min="4618" max="4618" width="13.83203125" style="5" customWidth="1"/>
    <col min="4619" max="4619" width="12.5" style="5" customWidth="1"/>
    <col min="4620" max="4866" width="9.33203125" style="5"/>
    <col min="4867" max="4867" width="45.1640625" style="5" customWidth="1"/>
    <col min="4868" max="4868" width="13" style="5" customWidth="1"/>
    <col min="4869" max="4869" width="13.6640625" style="5" customWidth="1"/>
    <col min="4870" max="4870" width="12.6640625" style="5" customWidth="1"/>
    <col min="4871" max="4871" width="2" style="5" customWidth="1"/>
    <col min="4872" max="4872" width="44.83203125" style="5" customWidth="1"/>
    <col min="4873" max="4873" width="14.1640625" style="5" customWidth="1"/>
    <col min="4874" max="4874" width="13.83203125" style="5" customWidth="1"/>
    <col min="4875" max="4875" width="12.5" style="5" customWidth="1"/>
    <col min="4876" max="5122" width="9.33203125" style="5"/>
    <col min="5123" max="5123" width="45.1640625" style="5" customWidth="1"/>
    <col min="5124" max="5124" width="13" style="5" customWidth="1"/>
    <col min="5125" max="5125" width="13.6640625" style="5" customWidth="1"/>
    <col min="5126" max="5126" width="12.6640625" style="5" customWidth="1"/>
    <col min="5127" max="5127" width="2" style="5" customWidth="1"/>
    <col min="5128" max="5128" width="44.83203125" style="5" customWidth="1"/>
    <col min="5129" max="5129" width="14.1640625" style="5" customWidth="1"/>
    <col min="5130" max="5130" width="13.83203125" style="5" customWidth="1"/>
    <col min="5131" max="5131" width="12.5" style="5" customWidth="1"/>
    <col min="5132" max="5378" width="9.33203125" style="5"/>
    <col min="5379" max="5379" width="45.1640625" style="5" customWidth="1"/>
    <col min="5380" max="5380" width="13" style="5" customWidth="1"/>
    <col min="5381" max="5381" width="13.6640625" style="5" customWidth="1"/>
    <col min="5382" max="5382" width="12.6640625" style="5" customWidth="1"/>
    <col min="5383" max="5383" width="2" style="5" customWidth="1"/>
    <col min="5384" max="5384" width="44.83203125" style="5" customWidth="1"/>
    <col min="5385" max="5385" width="14.1640625" style="5" customWidth="1"/>
    <col min="5386" max="5386" width="13.83203125" style="5" customWidth="1"/>
    <col min="5387" max="5387" width="12.5" style="5" customWidth="1"/>
    <col min="5388" max="5634" width="9.33203125" style="5"/>
    <col min="5635" max="5635" width="45.1640625" style="5" customWidth="1"/>
    <col min="5636" max="5636" width="13" style="5" customWidth="1"/>
    <col min="5637" max="5637" width="13.6640625" style="5" customWidth="1"/>
    <col min="5638" max="5638" width="12.6640625" style="5" customWidth="1"/>
    <col min="5639" max="5639" width="2" style="5" customWidth="1"/>
    <col min="5640" max="5640" width="44.83203125" style="5" customWidth="1"/>
    <col min="5641" max="5641" width="14.1640625" style="5" customWidth="1"/>
    <col min="5642" max="5642" width="13.83203125" style="5" customWidth="1"/>
    <col min="5643" max="5643" width="12.5" style="5" customWidth="1"/>
    <col min="5644" max="5890" width="9.33203125" style="5"/>
    <col min="5891" max="5891" width="45.1640625" style="5" customWidth="1"/>
    <col min="5892" max="5892" width="13" style="5" customWidth="1"/>
    <col min="5893" max="5893" width="13.6640625" style="5" customWidth="1"/>
    <col min="5894" max="5894" width="12.6640625" style="5" customWidth="1"/>
    <col min="5895" max="5895" width="2" style="5" customWidth="1"/>
    <col min="5896" max="5896" width="44.83203125" style="5" customWidth="1"/>
    <col min="5897" max="5897" width="14.1640625" style="5" customWidth="1"/>
    <col min="5898" max="5898" width="13.83203125" style="5" customWidth="1"/>
    <col min="5899" max="5899" width="12.5" style="5" customWidth="1"/>
    <col min="5900" max="6146" width="9.33203125" style="5"/>
    <col min="6147" max="6147" width="45.1640625" style="5" customWidth="1"/>
    <col min="6148" max="6148" width="13" style="5" customWidth="1"/>
    <col min="6149" max="6149" width="13.6640625" style="5" customWidth="1"/>
    <col min="6150" max="6150" width="12.6640625" style="5" customWidth="1"/>
    <col min="6151" max="6151" width="2" style="5" customWidth="1"/>
    <col min="6152" max="6152" width="44.83203125" style="5" customWidth="1"/>
    <col min="6153" max="6153" width="14.1640625" style="5" customWidth="1"/>
    <col min="6154" max="6154" width="13.83203125" style="5" customWidth="1"/>
    <col min="6155" max="6155" width="12.5" style="5" customWidth="1"/>
    <col min="6156" max="6402" width="9.33203125" style="5"/>
    <col min="6403" max="6403" width="45.1640625" style="5" customWidth="1"/>
    <col min="6404" max="6404" width="13" style="5" customWidth="1"/>
    <col min="6405" max="6405" width="13.6640625" style="5" customWidth="1"/>
    <col min="6406" max="6406" width="12.6640625" style="5" customWidth="1"/>
    <col min="6407" max="6407" width="2" style="5" customWidth="1"/>
    <col min="6408" max="6408" width="44.83203125" style="5" customWidth="1"/>
    <col min="6409" max="6409" width="14.1640625" style="5" customWidth="1"/>
    <col min="6410" max="6410" width="13.83203125" style="5" customWidth="1"/>
    <col min="6411" max="6411" width="12.5" style="5" customWidth="1"/>
    <col min="6412" max="6658" width="9.33203125" style="5"/>
    <col min="6659" max="6659" width="45.1640625" style="5" customWidth="1"/>
    <col min="6660" max="6660" width="13" style="5" customWidth="1"/>
    <col min="6661" max="6661" width="13.6640625" style="5" customWidth="1"/>
    <col min="6662" max="6662" width="12.6640625" style="5" customWidth="1"/>
    <col min="6663" max="6663" width="2" style="5" customWidth="1"/>
    <col min="6664" max="6664" width="44.83203125" style="5" customWidth="1"/>
    <col min="6665" max="6665" width="14.1640625" style="5" customWidth="1"/>
    <col min="6666" max="6666" width="13.83203125" style="5" customWidth="1"/>
    <col min="6667" max="6667" width="12.5" style="5" customWidth="1"/>
    <col min="6668" max="6914" width="9.33203125" style="5"/>
    <col min="6915" max="6915" width="45.1640625" style="5" customWidth="1"/>
    <col min="6916" max="6916" width="13" style="5" customWidth="1"/>
    <col min="6917" max="6917" width="13.6640625" style="5" customWidth="1"/>
    <col min="6918" max="6918" width="12.6640625" style="5" customWidth="1"/>
    <col min="6919" max="6919" width="2" style="5" customWidth="1"/>
    <col min="6920" max="6920" width="44.83203125" style="5" customWidth="1"/>
    <col min="6921" max="6921" width="14.1640625" style="5" customWidth="1"/>
    <col min="6922" max="6922" width="13.83203125" style="5" customWidth="1"/>
    <col min="6923" max="6923" width="12.5" style="5" customWidth="1"/>
    <col min="6924" max="7170" width="9.33203125" style="5"/>
    <col min="7171" max="7171" width="45.1640625" style="5" customWidth="1"/>
    <col min="7172" max="7172" width="13" style="5" customWidth="1"/>
    <col min="7173" max="7173" width="13.6640625" style="5" customWidth="1"/>
    <col min="7174" max="7174" width="12.6640625" style="5" customWidth="1"/>
    <col min="7175" max="7175" width="2" style="5" customWidth="1"/>
    <col min="7176" max="7176" width="44.83203125" style="5" customWidth="1"/>
    <col min="7177" max="7177" width="14.1640625" style="5" customWidth="1"/>
    <col min="7178" max="7178" width="13.83203125" style="5" customWidth="1"/>
    <col min="7179" max="7179" width="12.5" style="5" customWidth="1"/>
    <col min="7180" max="7426" width="9.33203125" style="5"/>
    <col min="7427" max="7427" width="45.1640625" style="5" customWidth="1"/>
    <col min="7428" max="7428" width="13" style="5" customWidth="1"/>
    <col min="7429" max="7429" width="13.6640625" style="5" customWidth="1"/>
    <col min="7430" max="7430" width="12.6640625" style="5" customWidth="1"/>
    <col min="7431" max="7431" width="2" style="5" customWidth="1"/>
    <col min="7432" max="7432" width="44.83203125" style="5" customWidth="1"/>
    <col min="7433" max="7433" width="14.1640625" style="5" customWidth="1"/>
    <col min="7434" max="7434" width="13.83203125" style="5" customWidth="1"/>
    <col min="7435" max="7435" width="12.5" style="5" customWidth="1"/>
    <col min="7436" max="7682" width="9.33203125" style="5"/>
    <col min="7683" max="7683" width="45.1640625" style="5" customWidth="1"/>
    <col min="7684" max="7684" width="13" style="5" customWidth="1"/>
    <col min="7685" max="7685" width="13.6640625" style="5" customWidth="1"/>
    <col min="7686" max="7686" width="12.6640625" style="5" customWidth="1"/>
    <col min="7687" max="7687" width="2" style="5" customWidth="1"/>
    <col min="7688" max="7688" width="44.83203125" style="5" customWidth="1"/>
    <col min="7689" max="7689" width="14.1640625" style="5" customWidth="1"/>
    <col min="7690" max="7690" width="13.83203125" style="5" customWidth="1"/>
    <col min="7691" max="7691" width="12.5" style="5" customWidth="1"/>
    <col min="7692" max="7938" width="9.33203125" style="5"/>
    <col min="7939" max="7939" width="45.1640625" style="5" customWidth="1"/>
    <col min="7940" max="7940" width="13" style="5" customWidth="1"/>
    <col min="7941" max="7941" width="13.6640625" style="5" customWidth="1"/>
    <col min="7942" max="7942" width="12.6640625" style="5" customWidth="1"/>
    <col min="7943" max="7943" width="2" style="5" customWidth="1"/>
    <col min="7944" max="7944" width="44.83203125" style="5" customWidth="1"/>
    <col min="7945" max="7945" width="14.1640625" style="5" customWidth="1"/>
    <col min="7946" max="7946" width="13.83203125" style="5" customWidth="1"/>
    <col min="7947" max="7947" width="12.5" style="5" customWidth="1"/>
    <col min="7948" max="8194" width="9.33203125" style="5"/>
    <col min="8195" max="8195" width="45.1640625" style="5" customWidth="1"/>
    <col min="8196" max="8196" width="13" style="5" customWidth="1"/>
    <col min="8197" max="8197" width="13.6640625" style="5" customWidth="1"/>
    <col min="8198" max="8198" width="12.6640625" style="5" customWidth="1"/>
    <col min="8199" max="8199" width="2" style="5" customWidth="1"/>
    <col min="8200" max="8200" width="44.83203125" style="5" customWidth="1"/>
    <col min="8201" max="8201" width="14.1640625" style="5" customWidth="1"/>
    <col min="8202" max="8202" width="13.83203125" style="5" customWidth="1"/>
    <col min="8203" max="8203" width="12.5" style="5" customWidth="1"/>
    <col min="8204" max="8450" width="9.33203125" style="5"/>
    <col min="8451" max="8451" width="45.1640625" style="5" customWidth="1"/>
    <col min="8452" max="8452" width="13" style="5" customWidth="1"/>
    <col min="8453" max="8453" width="13.6640625" style="5" customWidth="1"/>
    <col min="8454" max="8454" width="12.6640625" style="5" customWidth="1"/>
    <col min="8455" max="8455" width="2" style="5" customWidth="1"/>
    <col min="8456" max="8456" width="44.83203125" style="5" customWidth="1"/>
    <col min="8457" max="8457" width="14.1640625" style="5" customWidth="1"/>
    <col min="8458" max="8458" width="13.83203125" style="5" customWidth="1"/>
    <col min="8459" max="8459" width="12.5" style="5" customWidth="1"/>
    <col min="8460" max="8706" width="9.33203125" style="5"/>
    <col min="8707" max="8707" width="45.1640625" style="5" customWidth="1"/>
    <col min="8708" max="8708" width="13" style="5" customWidth="1"/>
    <col min="8709" max="8709" width="13.6640625" style="5" customWidth="1"/>
    <col min="8710" max="8710" width="12.6640625" style="5" customWidth="1"/>
    <col min="8711" max="8711" width="2" style="5" customWidth="1"/>
    <col min="8712" max="8712" width="44.83203125" style="5" customWidth="1"/>
    <col min="8713" max="8713" width="14.1640625" style="5" customWidth="1"/>
    <col min="8714" max="8714" width="13.83203125" style="5" customWidth="1"/>
    <col min="8715" max="8715" width="12.5" style="5" customWidth="1"/>
    <col min="8716" max="8962" width="9.33203125" style="5"/>
    <col min="8963" max="8963" width="45.1640625" style="5" customWidth="1"/>
    <col min="8964" max="8964" width="13" style="5" customWidth="1"/>
    <col min="8965" max="8965" width="13.6640625" style="5" customWidth="1"/>
    <col min="8966" max="8966" width="12.6640625" style="5" customWidth="1"/>
    <col min="8967" max="8967" width="2" style="5" customWidth="1"/>
    <col min="8968" max="8968" width="44.83203125" style="5" customWidth="1"/>
    <col min="8969" max="8969" width="14.1640625" style="5" customWidth="1"/>
    <col min="8970" max="8970" width="13.83203125" style="5" customWidth="1"/>
    <col min="8971" max="8971" width="12.5" style="5" customWidth="1"/>
    <col min="8972" max="9218" width="9.33203125" style="5"/>
    <col min="9219" max="9219" width="45.1640625" style="5" customWidth="1"/>
    <col min="9220" max="9220" width="13" style="5" customWidth="1"/>
    <col min="9221" max="9221" width="13.6640625" style="5" customWidth="1"/>
    <col min="9222" max="9222" width="12.6640625" style="5" customWidth="1"/>
    <col min="9223" max="9223" width="2" style="5" customWidth="1"/>
    <col min="9224" max="9224" width="44.83203125" style="5" customWidth="1"/>
    <col min="9225" max="9225" width="14.1640625" style="5" customWidth="1"/>
    <col min="9226" max="9226" width="13.83203125" style="5" customWidth="1"/>
    <col min="9227" max="9227" width="12.5" style="5" customWidth="1"/>
    <col min="9228" max="9474" width="9.33203125" style="5"/>
    <col min="9475" max="9475" width="45.1640625" style="5" customWidth="1"/>
    <col min="9476" max="9476" width="13" style="5" customWidth="1"/>
    <col min="9477" max="9477" width="13.6640625" style="5" customWidth="1"/>
    <col min="9478" max="9478" width="12.6640625" style="5" customWidth="1"/>
    <col min="9479" max="9479" width="2" style="5" customWidth="1"/>
    <col min="9480" max="9480" width="44.83203125" style="5" customWidth="1"/>
    <col min="9481" max="9481" width="14.1640625" style="5" customWidth="1"/>
    <col min="9482" max="9482" width="13.83203125" style="5" customWidth="1"/>
    <col min="9483" max="9483" width="12.5" style="5" customWidth="1"/>
    <col min="9484" max="9730" width="9.33203125" style="5"/>
    <col min="9731" max="9731" width="45.1640625" style="5" customWidth="1"/>
    <col min="9732" max="9732" width="13" style="5" customWidth="1"/>
    <col min="9733" max="9733" width="13.6640625" style="5" customWidth="1"/>
    <col min="9734" max="9734" width="12.6640625" style="5" customWidth="1"/>
    <col min="9735" max="9735" width="2" style="5" customWidth="1"/>
    <col min="9736" max="9736" width="44.83203125" style="5" customWidth="1"/>
    <col min="9737" max="9737" width="14.1640625" style="5" customWidth="1"/>
    <col min="9738" max="9738" width="13.83203125" style="5" customWidth="1"/>
    <col min="9739" max="9739" width="12.5" style="5" customWidth="1"/>
    <col min="9740" max="9986" width="9.33203125" style="5"/>
    <col min="9987" max="9987" width="45.1640625" style="5" customWidth="1"/>
    <col min="9988" max="9988" width="13" style="5" customWidth="1"/>
    <col min="9989" max="9989" width="13.6640625" style="5" customWidth="1"/>
    <col min="9990" max="9990" width="12.6640625" style="5" customWidth="1"/>
    <col min="9991" max="9991" width="2" style="5" customWidth="1"/>
    <col min="9992" max="9992" width="44.83203125" style="5" customWidth="1"/>
    <col min="9993" max="9993" width="14.1640625" style="5" customWidth="1"/>
    <col min="9994" max="9994" width="13.83203125" style="5" customWidth="1"/>
    <col min="9995" max="9995" width="12.5" style="5" customWidth="1"/>
    <col min="9996" max="10242" width="9.33203125" style="5"/>
    <col min="10243" max="10243" width="45.1640625" style="5" customWidth="1"/>
    <col min="10244" max="10244" width="13" style="5" customWidth="1"/>
    <col min="10245" max="10245" width="13.6640625" style="5" customWidth="1"/>
    <col min="10246" max="10246" width="12.6640625" style="5" customWidth="1"/>
    <col min="10247" max="10247" width="2" style="5" customWidth="1"/>
    <col min="10248" max="10248" width="44.83203125" style="5" customWidth="1"/>
    <col min="10249" max="10249" width="14.1640625" style="5" customWidth="1"/>
    <col min="10250" max="10250" width="13.83203125" style="5" customWidth="1"/>
    <col min="10251" max="10251" width="12.5" style="5" customWidth="1"/>
    <col min="10252" max="10498" width="9.33203125" style="5"/>
    <col min="10499" max="10499" width="45.1640625" style="5" customWidth="1"/>
    <col min="10500" max="10500" width="13" style="5" customWidth="1"/>
    <col min="10501" max="10501" width="13.6640625" style="5" customWidth="1"/>
    <col min="10502" max="10502" width="12.6640625" style="5" customWidth="1"/>
    <col min="10503" max="10503" width="2" style="5" customWidth="1"/>
    <col min="10504" max="10504" width="44.83203125" style="5" customWidth="1"/>
    <col min="10505" max="10505" width="14.1640625" style="5" customWidth="1"/>
    <col min="10506" max="10506" width="13.83203125" style="5" customWidth="1"/>
    <col min="10507" max="10507" width="12.5" style="5" customWidth="1"/>
    <col min="10508" max="10754" width="9.33203125" style="5"/>
    <col min="10755" max="10755" width="45.1640625" style="5" customWidth="1"/>
    <col min="10756" max="10756" width="13" style="5" customWidth="1"/>
    <col min="10757" max="10757" width="13.6640625" style="5" customWidth="1"/>
    <col min="10758" max="10758" width="12.6640625" style="5" customWidth="1"/>
    <col min="10759" max="10759" width="2" style="5" customWidth="1"/>
    <col min="10760" max="10760" width="44.83203125" style="5" customWidth="1"/>
    <col min="10761" max="10761" width="14.1640625" style="5" customWidth="1"/>
    <col min="10762" max="10762" width="13.83203125" style="5" customWidth="1"/>
    <col min="10763" max="10763" width="12.5" style="5" customWidth="1"/>
    <col min="10764" max="11010" width="9.33203125" style="5"/>
    <col min="11011" max="11011" width="45.1640625" style="5" customWidth="1"/>
    <col min="11012" max="11012" width="13" style="5" customWidth="1"/>
    <col min="11013" max="11013" width="13.6640625" style="5" customWidth="1"/>
    <col min="11014" max="11014" width="12.6640625" style="5" customWidth="1"/>
    <col min="11015" max="11015" width="2" style="5" customWidth="1"/>
    <col min="11016" max="11016" width="44.83203125" style="5" customWidth="1"/>
    <col min="11017" max="11017" width="14.1640625" style="5" customWidth="1"/>
    <col min="11018" max="11018" width="13.83203125" style="5" customWidth="1"/>
    <col min="11019" max="11019" width="12.5" style="5" customWidth="1"/>
    <col min="11020" max="11266" width="9.33203125" style="5"/>
    <col min="11267" max="11267" width="45.1640625" style="5" customWidth="1"/>
    <col min="11268" max="11268" width="13" style="5" customWidth="1"/>
    <col min="11269" max="11269" width="13.6640625" style="5" customWidth="1"/>
    <col min="11270" max="11270" width="12.6640625" style="5" customWidth="1"/>
    <col min="11271" max="11271" width="2" style="5" customWidth="1"/>
    <col min="11272" max="11272" width="44.83203125" style="5" customWidth="1"/>
    <col min="11273" max="11273" width="14.1640625" style="5" customWidth="1"/>
    <col min="11274" max="11274" width="13.83203125" style="5" customWidth="1"/>
    <col min="11275" max="11275" width="12.5" style="5" customWidth="1"/>
    <col min="11276" max="11522" width="9.33203125" style="5"/>
    <col min="11523" max="11523" width="45.1640625" style="5" customWidth="1"/>
    <col min="11524" max="11524" width="13" style="5" customWidth="1"/>
    <col min="11525" max="11525" width="13.6640625" style="5" customWidth="1"/>
    <col min="11526" max="11526" width="12.6640625" style="5" customWidth="1"/>
    <col min="11527" max="11527" width="2" style="5" customWidth="1"/>
    <col min="11528" max="11528" width="44.83203125" style="5" customWidth="1"/>
    <col min="11529" max="11529" width="14.1640625" style="5" customWidth="1"/>
    <col min="11530" max="11530" width="13.83203125" style="5" customWidth="1"/>
    <col min="11531" max="11531" width="12.5" style="5" customWidth="1"/>
    <col min="11532" max="11778" width="9.33203125" style="5"/>
    <col min="11779" max="11779" width="45.1640625" style="5" customWidth="1"/>
    <col min="11780" max="11780" width="13" style="5" customWidth="1"/>
    <col min="11781" max="11781" width="13.6640625" style="5" customWidth="1"/>
    <col min="11782" max="11782" width="12.6640625" style="5" customWidth="1"/>
    <col min="11783" max="11783" width="2" style="5" customWidth="1"/>
    <col min="11784" max="11784" width="44.83203125" style="5" customWidth="1"/>
    <col min="11785" max="11785" width="14.1640625" style="5" customWidth="1"/>
    <col min="11786" max="11786" width="13.83203125" style="5" customWidth="1"/>
    <col min="11787" max="11787" width="12.5" style="5" customWidth="1"/>
    <col min="11788" max="12034" width="9.33203125" style="5"/>
    <col min="12035" max="12035" width="45.1640625" style="5" customWidth="1"/>
    <col min="12036" max="12036" width="13" style="5" customWidth="1"/>
    <col min="12037" max="12037" width="13.6640625" style="5" customWidth="1"/>
    <col min="12038" max="12038" width="12.6640625" style="5" customWidth="1"/>
    <col min="12039" max="12039" width="2" style="5" customWidth="1"/>
    <col min="12040" max="12040" width="44.83203125" style="5" customWidth="1"/>
    <col min="12041" max="12041" width="14.1640625" style="5" customWidth="1"/>
    <col min="12042" max="12042" width="13.83203125" style="5" customWidth="1"/>
    <col min="12043" max="12043" width="12.5" style="5" customWidth="1"/>
    <col min="12044" max="12290" width="9.33203125" style="5"/>
    <col min="12291" max="12291" width="45.1640625" style="5" customWidth="1"/>
    <col min="12292" max="12292" width="13" style="5" customWidth="1"/>
    <col min="12293" max="12293" width="13.6640625" style="5" customWidth="1"/>
    <col min="12294" max="12294" width="12.6640625" style="5" customWidth="1"/>
    <col min="12295" max="12295" width="2" style="5" customWidth="1"/>
    <col min="12296" max="12296" width="44.83203125" style="5" customWidth="1"/>
    <col min="12297" max="12297" width="14.1640625" style="5" customWidth="1"/>
    <col min="12298" max="12298" width="13.83203125" style="5" customWidth="1"/>
    <col min="12299" max="12299" width="12.5" style="5" customWidth="1"/>
    <col min="12300" max="12546" width="9.33203125" style="5"/>
    <col min="12547" max="12547" width="45.1640625" style="5" customWidth="1"/>
    <col min="12548" max="12548" width="13" style="5" customWidth="1"/>
    <col min="12549" max="12549" width="13.6640625" style="5" customWidth="1"/>
    <col min="12550" max="12550" width="12.6640625" style="5" customWidth="1"/>
    <col min="12551" max="12551" width="2" style="5" customWidth="1"/>
    <col min="12552" max="12552" width="44.83203125" style="5" customWidth="1"/>
    <col min="12553" max="12553" width="14.1640625" style="5" customWidth="1"/>
    <col min="12554" max="12554" width="13.83203125" style="5" customWidth="1"/>
    <col min="12555" max="12555" width="12.5" style="5" customWidth="1"/>
    <col min="12556" max="12802" width="9.33203125" style="5"/>
    <col min="12803" max="12803" width="45.1640625" style="5" customWidth="1"/>
    <col min="12804" max="12804" width="13" style="5" customWidth="1"/>
    <col min="12805" max="12805" width="13.6640625" style="5" customWidth="1"/>
    <col min="12806" max="12806" width="12.6640625" style="5" customWidth="1"/>
    <col min="12807" max="12807" width="2" style="5" customWidth="1"/>
    <col min="12808" max="12808" width="44.83203125" style="5" customWidth="1"/>
    <col min="12809" max="12809" width="14.1640625" style="5" customWidth="1"/>
    <col min="12810" max="12810" width="13.83203125" style="5" customWidth="1"/>
    <col min="12811" max="12811" width="12.5" style="5" customWidth="1"/>
    <col min="12812" max="13058" width="9.33203125" style="5"/>
    <col min="13059" max="13059" width="45.1640625" style="5" customWidth="1"/>
    <col min="13060" max="13060" width="13" style="5" customWidth="1"/>
    <col min="13061" max="13061" width="13.6640625" style="5" customWidth="1"/>
    <col min="13062" max="13062" width="12.6640625" style="5" customWidth="1"/>
    <col min="13063" max="13063" width="2" style="5" customWidth="1"/>
    <col min="13064" max="13064" width="44.83203125" style="5" customWidth="1"/>
    <col min="13065" max="13065" width="14.1640625" style="5" customWidth="1"/>
    <col min="13066" max="13066" width="13.83203125" style="5" customWidth="1"/>
    <col min="13067" max="13067" width="12.5" style="5" customWidth="1"/>
    <col min="13068" max="13314" width="9.33203125" style="5"/>
    <col min="13315" max="13315" width="45.1640625" style="5" customWidth="1"/>
    <col min="13316" max="13316" width="13" style="5" customWidth="1"/>
    <col min="13317" max="13317" width="13.6640625" style="5" customWidth="1"/>
    <col min="13318" max="13318" width="12.6640625" style="5" customWidth="1"/>
    <col min="13319" max="13319" width="2" style="5" customWidth="1"/>
    <col min="13320" max="13320" width="44.83203125" style="5" customWidth="1"/>
    <col min="13321" max="13321" width="14.1640625" style="5" customWidth="1"/>
    <col min="13322" max="13322" width="13.83203125" style="5" customWidth="1"/>
    <col min="13323" max="13323" width="12.5" style="5" customWidth="1"/>
    <col min="13324" max="13570" width="9.33203125" style="5"/>
    <col min="13571" max="13571" width="45.1640625" style="5" customWidth="1"/>
    <col min="13572" max="13572" width="13" style="5" customWidth="1"/>
    <col min="13573" max="13573" width="13.6640625" style="5" customWidth="1"/>
    <col min="13574" max="13574" width="12.6640625" style="5" customWidth="1"/>
    <col min="13575" max="13575" width="2" style="5" customWidth="1"/>
    <col min="13576" max="13576" width="44.83203125" style="5" customWidth="1"/>
    <col min="13577" max="13577" width="14.1640625" style="5" customWidth="1"/>
    <col min="13578" max="13578" width="13.83203125" style="5" customWidth="1"/>
    <col min="13579" max="13579" width="12.5" style="5" customWidth="1"/>
    <col min="13580" max="13826" width="9.33203125" style="5"/>
    <col min="13827" max="13827" width="45.1640625" style="5" customWidth="1"/>
    <col min="13828" max="13828" width="13" style="5" customWidth="1"/>
    <col min="13829" max="13829" width="13.6640625" style="5" customWidth="1"/>
    <col min="13830" max="13830" width="12.6640625" style="5" customWidth="1"/>
    <col min="13831" max="13831" width="2" style="5" customWidth="1"/>
    <col min="13832" max="13832" width="44.83203125" style="5" customWidth="1"/>
    <col min="13833" max="13833" width="14.1640625" style="5" customWidth="1"/>
    <col min="13834" max="13834" width="13.83203125" style="5" customWidth="1"/>
    <col min="13835" max="13835" width="12.5" style="5" customWidth="1"/>
    <col min="13836" max="14082" width="9.33203125" style="5"/>
    <col min="14083" max="14083" width="45.1640625" style="5" customWidth="1"/>
    <col min="14084" max="14084" width="13" style="5" customWidth="1"/>
    <col min="14085" max="14085" width="13.6640625" style="5" customWidth="1"/>
    <col min="14086" max="14086" width="12.6640625" style="5" customWidth="1"/>
    <col min="14087" max="14087" width="2" style="5" customWidth="1"/>
    <col min="14088" max="14088" width="44.83203125" style="5" customWidth="1"/>
    <col min="14089" max="14089" width="14.1640625" style="5" customWidth="1"/>
    <col min="14090" max="14090" width="13.83203125" style="5" customWidth="1"/>
    <col min="14091" max="14091" width="12.5" style="5" customWidth="1"/>
    <col min="14092" max="14338" width="9.33203125" style="5"/>
    <col min="14339" max="14339" width="45.1640625" style="5" customWidth="1"/>
    <col min="14340" max="14340" width="13" style="5" customWidth="1"/>
    <col min="14341" max="14341" width="13.6640625" style="5" customWidth="1"/>
    <col min="14342" max="14342" width="12.6640625" style="5" customWidth="1"/>
    <col min="14343" max="14343" width="2" style="5" customWidth="1"/>
    <col min="14344" max="14344" width="44.83203125" style="5" customWidth="1"/>
    <col min="14345" max="14345" width="14.1640625" style="5" customWidth="1"/>
    <col min="14346" max="14346" width="13.83203125" style="5" customWidth="1"/>
    <col min="14347" max="14347" width="12.5" style="5" customWidth="1"/>
    <col min="14348" max="14594" width="9.33203125" style="5"/>
    <col min="14595" max="14595" width="45.1640625" style="5" customWidth="1"/>
    <col min="14596" max="14596" width="13" style="5" customWidth="1"/>
    <col min="14597" max="14597" width="13.6640625" style="5" customWidth="1"/>
    <col min="14598" max="14598" width="12.6640625" style="5" customWidth="1"/>
    <col min="14599" max="14599" width="2" style="5" customWidth="1"/>
    <col min="14600" max="14600" width="44.83203125" style="5" customWidth="1"/>
    <col min="14601" max="14601" width="14.1640625" style="5" customWidth="1"/>
    <col min="14602" max="14602" width="13.83203125" style="5" customWidth="1"/>
    <col min="14603" max="14603" width="12.5" style="5" customWidth="1"/>
    <col min="14604" max="14850" width="9.33203125" style="5"/>
    <col min="14851" max="14851" width="45.1640625" style="5" customWidth="1"/>
    <col min="14852" max="14852" width="13" style="5" customWidth="1"/>
    <col min="14853" max="14853" width="13.6640625" style="5" customWidth="1"/>
    <col min="14854" max="14854" width="12.6640625" style="5" customWidth="1"/>
    <col min="14855" max="14855" width="2" style="5" customWidth="1"/>
    <col min="14856" max="14856" width="44.83203125" style="5" customWidth="1"/>
    <col min="14857" max="14857" width="14.1640625" style="5" customWidth="1"/>
    <col min="14858" max="14858" width="13.83203125" style="5" customWidth="1"/>
    <col min="14859" max="14859" width="12.5" style="5" customWidth="1"/>
    <col min="14860" max="15106" width="9.33203125" style="5"/>
    <col min="15107" max="15107" width="45.1640625" style="5" customWidth="1"/>
    <col min="15108" max="15108" width="13" style="5" customWidth="1"/>
    <col min="15109" max="15109" width="13.6640625" style="5" customWidth="1"/>
    <col min="15110" max="15110" width="12.6640625" style="5" customWidth="1"/>
    <col min="15111" max="15111" width="2" style="5" customWidth="1"/>
    <col min="15112" max="15112" width="44.83203125" style="5" customWidth="1"/>
    <col min="15113" max="15113" width="14.1640625" style="5" customWidth="1"/>
    <col min="15114" max="15114" width="13.83203125" style="5" customWidth="1"/>
    <col min="15115" max="15115" width="12.5" style="5" customWidth="1"/>
    <col min="15116" max="15362" width="9.33203125" style="5"/>
    <col min="15363" max="15363" width="45.1640625" style="5" customWidth="1"/>
    <col min="15364" max="15364" width="13" style="5" customWidth="1"/>
    <col min="15365" max="15365" width="13.6640625" style="5" customWidth="1"/>
    <col min="15366" max="15366" width="12.6640625" style="5" customWidth="1"/>
    <col min="15367" max="15367" width="2" style="5" customWidth="1"/>
    <col min="15368" max="15368" width="44.83203125" style="5" customWidth="1"/>
    <col min="15369" max="15369" width="14.1640625" style="5" customWidth="1"/>
    <col min="15370" max="15370" width="13.83203125" style="5" customWidth="1"/>
    <col min="15371" max="15371" width="12.5" style="5" customWidth="1"/>
    <col min="15372" max="15618" width="9.33203125" style="5"/>
    <col min="15619" max="15619" width="45.1640625" style="5" customWidth="1"/>
    <col min="15620" max="15620" width="13" style="5" customWidth="1"/>
    <col min="15621" max="15621" width="13.6640625" style="5" customWidth="1"/>
    <col min="15622" max="15622" width="12.6640625" style="5" customWidth="1"/>
    <col min="15623" max="15623" width="2" style="5" customWidth="1"/>
    <col min="15624" max="15624" width="44.83203125" style="5" customWidth="1"/>
    <col min="15625" max="15625" width="14.1640625" style="5" customWidth="1"/>
    <col min="15626" max="15626" width="13.83203125" style="5" customWidth="1"/>
    <col min="15627" max="15627" width="12.5" style="5" customWidth="1"/>
    <col min="15628" max="15874" width="9.33203125" style="5"/>
    <col min="15875" max="15875" width="45.1640625" style="5" customWidth="1"/>
    <col min="15876" max="15876" width="13" style="5" customWidth="1"/>
    <col min="15877" max="15877" width="13.6640625" style="5" customWidth="1"/>
    <col min="15878" max="15878" width="12.6640625" style="5" customWidth="1"/>
    <col min="15879" max="15879" width="2" style="5" customWidth="1"/>
    <col min="15880" max="15880" width="44.83203125" style="5" customWidth="1"/>
    <col min="15881" max="15881" width="14.1640625" style="5" customWidth="1"/>
    <col min="15882" max="15882" width="13.83203125" style="5" customWidth="1"/>
    <col min="15883" max="15883" width="12.5" style="5" customWidth="1"/>
    <col min="15884" max="16130" width="9.33203125" style="5"/>
    <col min="16131" max="16131" width="45.1640625" style="5" customWidth="1"/>
    <col min="16132" max="16132" width="13" style="5" customWidth="1"/>
    <col min="16133" max="16133" width="13.6640625" style="5" customWidth="1"/>
    <col min="16134" max="16134" width="12.6640625" style="5" customWidth="1"/>
    <col min="16135" max="16135" width="2" style="5" customWidth="1"/>
    <col min="16136" max="16136" width="44.83203125" style="5" customWidth="1"/>
    <col min="16137" max="16137" width="14.1640625" style="5" customWidth="1"/>
    <col min="16138" max="16138" width="13.83203125" style="5" customWidth="1"/>
    <col min="16139" max="16139" width="12.5" style="5" customWidth="1"/>
    <col min="16140" max="16384" width="9.33203125" style="5"/>
  </cols>
  <sheetData>
    <row r="1" spans="1:11" ht="39.950000000000003" customHeight="1" thickBot="1" x14ac:dyDescent="0.25">
      <c r="A1" s="1"/>
      <c r="B1" s="2" t="s">
        <v>1879</v>
      </c>
      <c r="C1" s="2" t="s">
        <v>1882</v>
      </c>
      <c r="D1" s="3" t="s">
        <v>1870</v>
      </c>
      <c r="E1" s="2" t="s">
        <v>100</v>
      </c>
      <c r="F1" s="4"/>
      <c r="G1" s="1" t="s">
        <v>0</v>
      </c>
      <c r="H1" s="2" t="s">
        <v>1879</v>
      </c>
      <c r="I1" s="2" t="s">
        <v>1882</v>
      </c>
      <c r="J1" s="3" t="s">
        <v>1870</v>
      </c>
      <c r="K1" s="2" t="s">
        <v>100</v>
      </c>
    </row>
    <row r="2" spans="1:11" s="11" customFormat="1" ht="12.95" customHeight="1" x14ac:dyDescent="0.2">
      <c r="A2" s="6" t="s">
        <v>1</v>
      </c>
      <c r="B2" s="137"/>
      <c r="C2" s="7"/>
      <c r="D2" s="8"/>
      <c r="E2" s="7"/>
      <c r="F2" s="9"/>
      <c r="G2" s="6" t="s">
        <v>2</v>
      </c>
      <c r="H2" s="143"/>
      <c r="I2" s="10"/>
      <c r="J2" s="6"/>
      <c r="K2" s="10"/>
    </row>
    <row r="3" spans="1:11" ht="24.95" customHeight="1" x14ac:dyDescent="0.2">
      <c r="A3" s="12" t="s">
        <v>3</v>
      </c>
      <c r="B3" s="138">
        <v>8103587</v>
      </c>
      <c r="C3" s="13">
        <v>9520045</v>
      </c>
      <c r="D3" s="12">
        <f>'6'!I245</f>
        <v>8525092</v>
      </c>
      <c r="E3" s="125">
        <f>SUM(D3/C3)*100</f>
        <v>89.548862426595676</v>
      </c>
      <c r="F3" s="14"/>
      <c r="G3" s="12" t="s">
        <v>4</v>
      </c>
      <c r="H3" s="138">
        <v>12211496</v>
      </c>
      <c r="I3" s="13">
        <v>12925217</v>
      </c>
      <c r="J3" s="12">
        <f>'11'!H22+'11'!I22+'11'!J22+'11'!K22+'11'!L22</f>
        <v>12033637</v>
      </c>
      <c r="K3" s="125">
        <f>SUM(J3/I3)*100</f>
        <v>93.102011362749266</v>
      </c>
    </row>
    <row r="4" spans="1:11" ht="15" customHeight="1" x14ac:dyDescent="0.2">
      <c r="A4" s="12" t="s">
        <v>5</v>
      </c>
      <c r="B4" s="138">
        <v>9347900</v>
      </c>
      <c r="C4" s="13">
        <v>9349292</v>
      </c>
      <c r="D4" s="12">
        <v>9771435</v>
      </c>
      <c r="E4" s="125">
        <f t="shared" ref="E4:E28" si="0">SUM(D4/C4)*100</f>
        <v>104.51524029840978</v>
      </c>
      <c r="F4" s="14"/>
      <c r="G4" s="12" t="s">
        <v>6</v>
      </c>
      <c r="H4" s="138">
        <v>7350700</v>
      </c>
      <c r="I4" s="13">
        <v>8075310</v>
      </c>
      <c r="J4" s="12">
        <f>'8'!K656+'8'!L656+'8'!M656+'8'!N656-67691</f>
        <v>5057526</v>
      </c>
      <c r="K4" s="125">
        <f t="shared" ref="K4:K28" si="1">SUM(J4/I4)*100</f>
        <v>62.629496576602016</v>
      </c>
    </row>
    <row r="5" spans="1:11" ht="22.5" customHeight="1" x14ac:dyDescent="0.2">
      <c r="A5" s="12" t="s">
        <v>7</v>
      </c>
      <c r="B5" s="138">
        <v>4395669</v>
      </c>
      <c r="C5" s="13">
        <v>5844512</v>
      </c>
      <c r="D5" s="12">
        <f>'6'!L245-D18</f>
        <v>5550205</v>
      </c>
      <c r="E5" s="125">
        <f t="shared" si="0"/>
        <v>94.964387103662375</v>
      </c>
      <c r="F5" s="14"/>
      <c r="G5" s="12" t="s">
        <v>8</v>
      </c>
      <c r="H5" s="138">
        <v>6030945</v>
      </c>
      <c r="I5" s="13">
        <v>7047558</v>
      </c>
      <c r="J5" s="12">
        <f>'8'!O656</f>
        <v>6996527</v>
      </c>
      <c r="K5" s="125">
        <f t="shared" si="1"/>
        <v>99.275905214260035</v>
      </c>
    </row>
    <row r="6" spans="1:11" ht="20.100000000000001" customHeight="1" x14ac:dyDescent="0.2">
      <c r="A6" s="12" t="s">
        <v>9</v>
      </c>
      <c r="B6" s="138"/>
      <c r="C6" s="13">
        <v>101234</v>
      </c>
      <c r="D6" s="12">
        <f>'6'!N245</f>
        <v>107944</v>
      </c>
      <c r="E6" s="125">
        <f t="shared" si="0"/>
        <v>106.62820791433707</v>
      </c>
      <c r="F6" s="14"/>
      <c r="G6" s="12" t="s">
        <v>10</v>
      </c>
      <c r="H6" s="138">
        <v>436014</v>
      </c>
      <c r="I6" s="13">
        <v>470268</v>
      </c>
      <c r="J6" s="1340"/>
      <c r="K6" s="125">
        <f t="shared" si="1"/>
        <v>0</v>
      </c>
    </row>
    <row r="7" spans="1:11" ht="14.1" customHeight="1" x14ac:dyDescent="0.2">
      <c r="A7" s="6" t="s">
        <v>11</v>
      </c>
      <c r="B7" s="139">
        <f>SUM(B3+B4+B5+B6)</f>
        <v>21847156</v>
      </c>
      <c r="C7" s="6">
        <f>SUM(C3:C6)</f>
        <v>24815083</v>
      </c>
      <c r="D7" s="6">
        <f>SUM(D3+D4+D5+D6)</f>
        <v>23954676</v>
      </c>
      <c r="E7" s="126">
        <f t="shared" si="0"/>
        <v>96.532725681393046</v>
      </c>
      <c r="F7" s="14"/>
      <c r="G7" s="12" t="s">
        <v>12</v>
      </c>
      <c r="H7" s="138">
        <v>10000</v>
      </c>
      <c r="I7" s="13">
        <v>7827</v>
      </c>
      <c r="J7" s="1340"/>
      <c r="K7" s="125">
        <f t="shared" si="1"/>
        <v>0</v>
      </c>
    </row>
    <row r="8" spans="1:11" ht="14.1" customHeight="1" x14ac:dyDescent="0.2">
      <c r="A8" s="12" t="s">
        <v>13</v>
      </c>
      <c r="B8" s="1341"/>
      <c r="C8" s="6"/>
      <c r="D8" s="1342"/>
      <c r="E8" s="125"/>
      <c r="F8" s="14"/>
      <c r="G8" s="6" t="s">
        <v>14</v>
      </c>
      <c r="H8" s="139">
        <f>SUM(H2:H7)</f>
        <v>26039155</v>
      </c>
      <c r="I8" s="6">
        <f>SUM(I3:I7)</f>
        <v>28526180</v>
      </c>
      <c r="J8" s="6">
        <f>SUM(J2:J7)</f>
        <v>24087690</v>
      </c>
      <c r="K8" s="125">
        <f t="shared" si="1"/>
        <v>84.440643647344302</v>
      </c>
    </row>
    <row r="9" spans="1:11" ht="24.95" customHeight="1" x14ac:dyDescent="0.2">
      <c r="A9" s="12" t="s">
        <v>15</v>
      </c>
      <c r="B9" s="140">
        <v>2592710</v>
      </c>
      <c r="C9" s="15">
        <v>2111808</v>
      </c>
      <c r="D9" s="15">
        <v>2111808</v>
      </c>
      <c r="E9" s="125">
        <f t="shared" si="0"/>
        <v>100</v>
      </c>
      <c r="F9" s="14"/>
      <c r="G9" s="12" t="s">
        <v>16</v>
      </c>
      <c r="H9" s="141">
        <v>200711</v>
      </c>
      <c r="I9" s="12">
        <v>577027</v>
      </c>
      <c r="J9" s="12">
        <f>'8'!T567</f>
        <v>577027</v>
      </c>
      <c r="K9" s="125">
        <f t="shared" si="1"/>
        <v>100</v>
      </c>
    </row>
    <row r="10" spans="1:11" ht="24.95" customHeight="1" x14ac:dyDescent="0.2">
      <c r="A10" s="353" t="s">
        <v>1281</v>
      </c>
      <c r="B10" s="354">
        <v>1800000</v>
      </c>
      <c r="C10" s="354">
        <v>1800000</v>
      </c>
      <c r="D10" s="378"/>
      <c r="E10" s="355">
        <f t="shared" si="0"/>
        <v>0</v>
      </c>
      <c r="F10" s="14"/>
      <c r="G10" s="353"/>
      <c r="H10" s="353"/>
      <c r="I10" s="353"/>
      <c r="J10" s="353"/>
      <c r="K10" s="355"/>
    </row>
    <row r="11" spans="1:11" s="11" customFormat="1" ht="24.95" customHeight="1" x14ac:dyDescent="0.2">
      <c r="A11" s="12" t="s">
        <v>1280</v>
      </c>
      <c r="B11" s="1344"/>
      <c r="C11" s="16">
        <v>376316</v>
      </c>
      <c r="D11" s="17">
        <f>'6'!R203</f>
        <v>620443</v>
      </c>
      <c r="E11" s="125">
        <f t="shared" si="0"/>
        <v>164.87287279839285</v>
      </c>
      <c r="F11" s="14"/>
      <c r="G11" s="12"/>
      <c r="H11" s="138"/>
      <c r="I11" s="13"/>
      <c r="J11" s="12"/>
      <c r="K11" s="125"/>
    </row>
    <row r="12" spans="1:11" s="11" customFormat="1" ht="12" customHeight="1" x14ac:dyDescent="0.2">
      <c r="A12" s="18" t="s">
        <v>17</v>
      </c>
      <c r="B12" s="124">
        <f>SUM(B7:B11)</f>
        <v>26239866</v>
      </c>
      <c r="C12" s="19">
        <f>SUM(C7:C11)</f>
        <v>29103207</v>
      </c>
      <c r="D12" s="124">
        <f>SUM(D7:D11)</f>
        <v>26686927</v>
      </c>
      <c r="E12" s="127">
        <f t="shared" si="0"/>
        <v>91.697547284050174</v>
      </c>
      <c r="F12" s="14"/>
      <c r="G12" s="20" t="s">
        <v>18</v>
      </c>
      <c r="H12" s="144">
        <f>SUM(H8:H9)</f>
        <v>26239866</v>
      </c>
      <c r="I12" s="20">
        <f>SUM(I8:I11)</f>
        <v>29103207</v>
      </c>
      <c r="J12" s="20">
        <f>SUM(J8:J11)</f>
        <v>24664717</v>
      </c>
      <c r="K12" s="127">
        <f t="shared" si="1"/>
        <v>84.749137784024981</v>
      </c>
    </row>
    <row r="13" spans="1:11" ht="14.1" customHeight="1" x14ac:dyDescent="0.2">
      <c r="A13" s="6" t="s">
        <v>19</v>
      </c>
      <c r="B13" s="138"/>
      <c r="C13" s="13"/>
      <c r="D13" s="6"/>
      <c r="E13" s="125"/>
      <c r="F13" s="14"/>
      <c r="G13" s="6" t="s">
        <v>20</v>
      </c>
      <c r="H13" s="139"/>
      <c r="I13" s="6"/>
      <c r="J13" s="6"/>
      <c r="K13" s="125"/>
    </row>
    <row r="14" spans="1:11" ht="24" customHeight="1" x14ac:dyDescent="0.2">
      <c r="A14" s="12" t="s">
        <v>21</v>
      </c>
      <c r="B14" s="138">
        <v>1665620</v>
      </c>
      <c r="C14" s="13">
        <v>6287013</v>
      </c>
      <c r="D14" s="12">
        <f>'6'!J245</f>
        <v>880160</v>
      </c>
      <c r="E14" s="125">
        <f t="shared" si="0"/>
        <v>13.999652935344653</v>
      </c>
      <c r="F14" s="14"/>
      <c r="G14" s="12" t="s">
        <v>22</v>
      </c>
      <c r="H14" s="141">
        <v>575452</v>
      </c>
      <c r="I14" s="12">
        <v>198084</v>
      </c>
      <c r="J14" s="12">
        <f>'8'!R658</f>
        <v>141381</v>
      </c>
      <c r="K14" s="125">
        <f t="shared" si="1"/>
        <v>71.374265463136851</v>
      </c>
    </row>
    <row r="15" spans="1:11" ht="20.100000000000001" customHeight="1" x14ac:dyDescent="0.2">
      <c r="A15" s="12" t="s">
        <v>1140</v>
      </c>
      <c r="B15" s="140">
        <v>214221</v>
      </c>
      <c r="C15" s="15">
        <v>379780</v>
      </c>
      <c r="D15" s="12">
        <f>'6'!M245</f>
        <v>318520</v>
      </c>
      <c r="E15" s="125">
        <f t="shared" ref="E15:E19" si="2">SUM(D15/C15)*100</f>
        <v>83.869608720838386</v>
      </c>
      <c r="F15" s="14"/>
      <c r="G15" s="12" t="s">
        <v>24</v>
      </c>
      <c r="H15" s="138"/>
      <c r="I15" s="13">
        <v>0</v>
      </c>
      <c r="J15" s="12">
        <f>'8'!R657</f>
        <v>0</v>
      </c>
      <c r="K15" s="125"/>
    </row>
    <row r="16" spans="1:11" ht="15" customHeight="1" x14ac:dyDescent="0.2">
      <c r="A16" s="12" t="s">
        <v>1393</v>
      </c>
      <c r="B16" s="140">
        <v>30000</v>
      </c>
      <c r="C16" s="15">
        <v>30000</v>
      </c>
      <c r="D16" s="12">
        <v>30000</v>
      </c>
      <c r="E16" s="125">
        <f t="shared" si="2"/>
        <v>100</v>
      </c>
      <c r="F16" s="14"/>
      <c r="G16" s="12" t="s">
        <v>23</v>
      </c>
      <c r="H16" s="138">
        <v>7130360</v>
      </c>
      <c r="I16" s="13">
        <v>10874884</v>
      </c>
      <c r="J16" s="12">
        <f>'8'!P658</f>
        <v>3923577</v>
      </c>
      <c r="K16" s="125">
        <f t="shared" si="1"/>
        <v>36.079253810891224</v>
      </c>
    </row>
    <row r="17" spans="1:11" ht="24.95" customHeight="1" x14ac:dyDescent="0.2">
      <c r="A17" s="12" t="s">
        <v>1394</v>
      </c>
      <c r="B17" s="140">
        <v>15224</v>
      </c>
      <c r="C17" s="15">
        <v>73706</v>
      </c>
      <c r="D17" s="12">
        <f>'6'!O245</f>
        <v>78605</v>
      </c>
      <c r="E17" s="125">
        <f t="shared" si="2"/>
        <v>106.64667733970097</v>
      </c>
      <c r="F17" s="14"/>
      <c r="G17" s="12" t="s">
        <v>24</v>
      </c>
      <c r="H17" s="140">
        <v>128132</v>
      </c>
      <c r="I17" s="15">
        <v>355992</v>
      </c>
      <c r="J17" s="12">
        <f>'8'!P657</f>
        <v>292821</v>
      </c>
      <c r="K17" s="125">
        <f t="shared" si="1"/>
        <v>82.254938313220521</v>
      </c>
    </row>
    <row r="18" spans="1:11" ht="24" customHeight="1" x14ac:dyDescent="0.2">
      <c r="A18" s="12" t="s">
        <v>1395</v>
      </c>
      <c r="B18" s="140">
        <v>757769</v>
      </c>
      <c r="C18" s="141">
        <v>1362409</v>
      </c>
      <c r="D18" s="141">
        <v>1185114</v>
      </c>
      <c r="E18" s="125">
        <f t="shared" si="2"/>
        <v>86.986653787519018</v>
      </c>
      <c r="F18" s="9"/>
      <c r="G18" s="12" t="s">
        <v>25</v>
      </c>
      <c r="H18" s="138">
        <v>2940784</v>
      </c>
      <c r="I18" s="13">
        <v>5545953</v>
      </c>
      <c r="J18" s="12">
        <f>'8'!Q658</f>
        <v>2268540</v>
      </c>
      <c r="K18" s="125">
        <f t="shared" si="1"/>
        <v>40.904421656656666</v>
      </c>
    </row>
    <row r="19" spans="1:11" ht="12.95" customHeight="1" x14ac:dyDescent="0.2">
      <c r="A19" s="6" t="s">
        <v>26</v>
      </c>
      <c r="B19" s="139">
        <f>SUM(B14:B18)</f>
        <v>2682834</v>
      </c>
      <c r="C19" s="139">
        <f t="shared" ref="C19:D19" si="3">SUM(C14:C18)</f>
        <v>8132908</v>
      </c>
      <c r="D19" s="139">
        <f t="shared" si="3"/>
        <v>2492399</v>
      </c>
      <c r="E19" s="125">
        <f t="shared" si="2"/>
        <v>30.645852627375103</v>
      </c>
      <c r="F19" s="9"/>
      <c r="G19" s="12" t="s">
        <v>24</v>
      </c>
      <c r="H19" s="138">
        <v>16955</v>
      </c>
      <c r="I19" s="13">
        <v>94310</v>
      </c>
      <c r="J19" s="12">
        <f>'8'!Q657</f>
        <v>88420</v>
      </c>
      <c r="K19" s="125">
        <f t="shared" si="1"/>
        <v>93.754638956632391</v>
      </c>
    </row>
    <row r="20" spans="1:11" ht="12.95" customHeight="1" x14ac:dyDescent="0.2">
      <c r="A20" s="12" t="s">
        <v>13</v>
      </c>
      <c r="B20" s="1341"/>
      <c r="C20" s="15"/>
      <c r="D20" s="1340"/>
      <c r="E20" s="125"/>
      <c r="F20" s="9"/>
      <c r="G20" s="12" t="s">
        <v>27</v>
      </c>
      <c r="H20" s="138">
        <v>420571</v>
      </c>
      <c r="I20" s="13">
        <v>758822</v>
      </c>
      <c r="J20" s="12"/>
      <c r="K20" s="125">
        <f t="shared" ref="K20" si="4">SUM(J20/I20)*100</f>
        <v>0</v>
      </c>
    </row>
    <row r="21" spans="1:11" ht="21" customHeight="1" x14ac:dyDescent="0.2">
      <c r="A21" s="12" t="s">
        <v>1396</v>
      </c>
      <c r="B21" s="1343"/>
      <c r="C21" s="12"/>
      <c r="D21" s="1340"/>
      <c r="E21" s="125"/>
      <c r="F21" s="14"/>
      <c r="G21" s="12" t="s">
        <v>28</v>
      </c>
      <c r="H21" s="138">
        <v>79109</v>
      </c>
      <c r="I21" s="13">
        <v>79109</v>
      </c>
      <c r="J21" s="141">
        <v>67691</v>
      </c>
      <c r="K21" s="125">
        <f t="shared" si="1"/>
        <v>85.566749674499746</v>
      </c>
    </row>
    <row r="22" spans="1:11" ht="21" customHeight="1" x14ac:dyDescent="0.2">
      <c r="A22" s="12" t="s">
        <v>1397</v>
      </c>
      <c r="B22" s="141">
        <v>4491781</v>
      </c>
      <c r="C22" s="12">
        <v>5352283</v>
      </c>
      <c r="D22" s="12">
        <v>5352283</v>
      </c>
      <c r="E22" s="125">
        <f t="shared" ref="E22:E23" si="5">SUM(D22/C22)*100</f>
        <v>100</v>
      </c>
      <c r="F22" s="14"/>
      <c r="G22" s="6" t="s">
        <v>29</v>
      </c>
      <c r="H22" s="139">
        <f>SUM(H14+H16+H18+H20+H21)</f>
        <v>11146276</v>
      </c>
      <c r="I22" s="139">
        <f t="shared" ref="I22:J22" si="6">SUM(I14+I16+I18+I20+I21)</f>
        <v>17456852</v>
      </c>
      <c r="J22" s="139">
        <f t="shared" si="6"/>
        <v>6401189</v>
      </c>
      <c r="K22" s="125">
        <f t="shared" si="1"/>
        <v>36.668633038763232</v>
      </c>
    </row>
    <row r="23" spans="1:11" ht="24.75" customHeight="1" x14ac:dyDescent="0.2">
      <c r="A23" s="21" t="s">
        <v>1880</v>
      </c>
      <c r="B23" s="141">
        <v>4089513</v>
      </c>
      <c r="C23" s="12">
        <v>4089513</v>
      </c>
      <c r="D23" s="12">
        <v>2834000</v>
      </c>
      <c r="E23" s="125">
        <f t="shared" si="5"/>
        <v>69.299205064270481</v>
      </c>
      <c r="F23" s="14"/>
      <c r="G23" s="12" t="s">
        <v>30</v>
      </c>
      <c r="H23" s="1339"/>
      <c r="I23" s="13"/>
      <c r="J23" s="1340"/>
      <c r="K23" s="125"/>
    </row>
    <row r="24" spans="1:11" ht="12.95" customHeight="1" x14ac:dyDescent="0.2">
      <c r="A24" s="356"/>
      <c r="B24" s="353"/>
      <c r="C24" s="353"/>
      <c r="D24" s="353"/>
      <c r="E24" s="355"/>
      <c r="F24" s="14"/>
      <c r="G24" s="12" t="s">
        <v>31</v>
      </c>
      <c r="H24" s="138">
        <v>117852</v>
      </c>
      <c r="I24" s="138">
        <v>117852</v>
      </c>
      <c r="J24" s="353">
        <f>'8'!S583</f>
        <v>117851</v>
      </c>
      <c r="K24" s="125">
        <f t="shared" si="1"/>
        <v>99.9991514781251</v>
      </c>
    </row>
    <row r="25" spans="1:11" ht="23.1" customHeight="1" x14ac:dyDescent="0.2">
      <c r="A25" s="144" t="s">
        <v>32</v>
      </c>
      <c r="B25" s="142">
        <f>SUM(B19:B23)</f>
        <v>11264128</v>
      </c>
      <c r="C25" s="142">
        <f t="shared" ref="C25:D25" si="7">SUM(C19:C23)</f>
        <v>17574704</v>
      </c>
      <c r="D25" s="142">
        <f t="shared" si="7"/>
        <v>10678682</v>
      </c>
      <c r="E25" s="145">
        <f t="shared" si="0"/>
        <v>60.761660623131974</v>
      </c>
      <c r="F25" s="143"/>
      <c r="G25" s="144" t="s">
        <v>33</v>
      </c>
      <c r="H25" s="142">
        <f>SUM(H22:H24)</f>
        <v>11264128</v>
      </c>
      <c r="I25" s="142">
        <f t="shared" ref="I25:J25" si="8">SUM(I22:I24)</f>
        <v>17574704</v>
      </c>
      <c r="J25" s="142">
        <f t="shared" si="8"/>
        <v>6519040</v>
      </c>
      <c r="K25" s="127">
        <f t="shared" si="1"/>
        <v>37.093313207437234</v>
      </c>
    </row>
    <row r="26" spans="1:11" ht="23.1" customHeight="1" x14ac:dyDescent="0.2">
      <c r="A26" s="144" t="s">
        <v>34</v>
      </c>
      <c r="B26" s="142">
        <f>SUM(B12+B25)</f>
        <v>37503994</v>
      </c>
      <c r="C26" s="142">
        <f>C12+C25</f>
        <v>46677911</v>
      </c>
      <c r="D26" s="142">
        <f>SUM(D12+D25)</f>
        <v>37365609</v>
      </c>
      <c r="E26" s="145">
        <f t="shared" si="0"/>
        <v>80.049874125686557</v>
      </c>
      <c r="F26" s="143"/>
      <c r="G26" s="144" t="s">
        <v>34</v>
      </c>
      <c r="H26" s="144">
        <f>SUM(H12+H25)</f>
        <v>37503994</v>
      </c>
      <c r="I26" s="144">
        <f>SUM(I12+I25)</f>
        <v>46677911</v>
      </c>
      <c r="J26" s="144">
        <f>SUM(J12+J25)</f>
        <v>31183757</v>
      </c>
      <c r="K26" s="127">
        <f t="shared" si="1"/>
        <v>66.806239465172297</v>
      </c>
    </row>
    <row r="27" spans="1:11" ht="23.1" customHeight="1" x14ac:dyDescent="0.2">
      <c r="A27" s="141" t="s">
        <v>1881</v>
      </c>
      <c r="B27" s="138">
        <v>5000000</v>
      </c>
      <c r="C27" s="138">
        <v>5000000</v>
      </c>
      <c r="D27" s="141">
        <v>3400000</v>
      </c>
      <c r="E27" s="146">
        <f t="shared" si="0"/>
        <v>68</v>
      </c>
      <c r="F27" s="138"/>
      <c r="G27" s="141" t="s">
        <v>1279</v>
      </c>
      <c r="H27" s="138">
        <v>5000000</v>
      </c>
      <c r="I27" s="138">
        <v>5000000</v>
      </c>
      <c r="J27" s="141">
        <f>'8'!T584</f>
        <v>4000000</v>
      </c>
      <c r="K27" s="125">
        <f t="shared" si="1"/>
        <v>80</v>
      </c>
    </row>
    <row r="28" spans="1:11" ht="20.100000000000001" customHeight="1" x14ac:dyDescent="0.2">
      <c r="A28" s="144" t="s">
        <v>35</v>
      </c>
      <c r="B28" s="142">
        <f>SUM(B26:B27)</f>
        <v>42503994</v>
      </c>
      <c r="C28" s="142">
        <f>SUM(C26:C27)</f>
        <v>51677911</v>
      </c>
      <c r="D28" s="144">
        <f>SUM(D26:D27)</f>
        <v>40765609</v>
      </c>
      <c r="E28" s="145">
        <f t="shared" si="0"/>
        <v>78.884011004237379</v>
      </c>
      <c r="F28" s="138"/>
      <c r="G28" s="144" t="s">
        <v>35</v>
      </c>
      <c r="H28" s="144">
        <f>SUM(H26:H27)</f>
        <v>42503994</v>
      </c>
      <c r="I28" s="144">
        <f>SUM(I26:I27)</f>
        <v>51677911</v>
      </c>
      <c r="J28" s="144">
        <f>SUM(J26:J27)</f>
        <v>35183757</v>
      </c>
      <c r="K28" s="127">
        <f t="shared" si="1"/>
        <v>68.082777185014308</v>
      </c>
    </row>
  </sheetData>
  <printOptions horizontalCentered="1" verticalCentered="1"/>
  <pageMargins left="0.39370078740157483" right="0.39370078740157483" top="0.9055118110236221" bottom="0.27559055118110237" header="0.39370078740157483" footer="0.51181102362204722"/>
  <pageSetup paperSize="9" scale="80" orientation="landscape" r:id="rId1"/>
  <headerFooter alignWithMargins="0">
    <oddHeader>&amp;C&amp;"Times New Roman CE,Félkövér dőlt"ZALAEGERSZEG MEGYEI  JOGÚ  VÁROS  ÖNKORMÁNYZATA
BEVÉTELEINEK  ÉS  KIADÁSAINAK   MÉRLEGE
2025.  ÉVBEN
&amp;R&amp;"Times New Roman CE,Félkövér dőlt"1. melléklet
Adatok: ezer Ft-ban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opLeftCell="A19" zoomScaleNormal="100" workbookViewId="0">
      <selection activeCell="E13" sqref="E13"/>
    </sheetView>
  </sheetViews>
  <sheetFormatPr defaultRowHeight="12" x14ac:dyDescent="0.2"/>
  <cols>
    <col min="1" max="1" width="7.5" style="33" customWidth="1"/>
    <col min="2" max="2" width="63" style="22" customWidth="1"/>
    <col min="3" max="3" width="13.33203125" style="22" customWidth="1"/>
    <col min="4" max="4" width="12.5" style="22" customWidth="1"/>
    <col min="5" max="5" width="12.1640625" style="22" customWidth="1"/>
    <col min="6" max="6" width="10.33203125" style="22" customWidth="1"/>
    <col min="7" max="7" width="18.5" style="5" customWidth="1"/>
    <col min="8" max="248" width="9.33203125" style="5"/>
    <col min="249" max="249" width="7.5" style="5" customWidth="1"/>
    <col min="250" max="250" width="65.5" style="5" customWidth="1"/>
    <col min="251" max="253" width="14.33203125" style="5" customWidth="1"/>
    <col min="254" max="504" width="9.33203125" style="5"/>
    <col min="505" max="505" width="7.5" style="5" customWidth="1"/>
    <col min="506" max="506" width="65.5" style="5" customWidth="1"/>
    <col min="507" max="509" width="14.33203125" style="5" customWidth="1"/>
    <col min="510" max="760" width="9.33203125" style="5"/>
    <col min="761" max="761" width="7.5" style="5" customWidth="1"/>
    <col min="762" max="762" width="65.5" style="5" customWidth="1"/>
    <col min="763" max="765" width="14.33203125" style="5" customWidth="1"/>
    <col min="766" max="1016" width="9.33203125" style="5"/>
    <col min="1017" max="1017" width="7.5" style="5" customWidth="1"/>
    <col min="1018" max="1018" width="65.5" style="5" customWidth="1"/>
    <col min="1019" max="1021" width="14.33203125" style="5" customWidth="1"/>
    <col min="1022" max="1272" width="9.33203125" style="5"/>
    <col min="1273" max="1273" width="7.5" style="5" customWidth="1"/>
    <col min="1274" max="1274" width="65.5" style="5" customWidth="1"/>
    <col min="1275" max="1277" width="14.33203125" style="5" customWidth="1"/>
    <col min="1278" max="1528" width="9.33203125" style="5"/>
    <col min="1529" max="1529" width="7.5" style="5" customWidth="1"/>
    <col min="1530" max="1530" width="65.5" style="5" customWidth="1"/>
    <col min="1531" max="1533" width="14.33203125" style="5" customWidth="1"/>
    <col min="1534" max="1784" width="9.33203125" style="5"/>
    <col min="1785" max="1785" width="7.5" style="5" customWidth="1"/>
    <col min="1786" max="1786" width="65.5" style="5" customWidth="1"/>
    <col min="1787" max="1789" width="14.33203125" style="5" customWidth="1"/>
    <col min="1790" max="2040" width="9.33203125" style="5"/>
    <col min="2041" max="2041" width="7.5" style="5" customWidth="1"/>
    <col min="2042" max="2042" width="65.5" style="5" customWidth="1"/>
    <col min="2043" max="2045" width="14.33203125" style="5" customWidth="1"/>
    <col min="2046" max="2296" width="9.33203125" style="5"/>
    <col min="2297" max="2297" width="7.5" style="5" customWidth="1"/>
    <col min="2298" max="2298" width="65.5" style="5" customWidth="1"/>
    <col min="2299" max="2301" width="14.33203125" style="5" customWidth="1"/>
    <col min="2302" max="2552" width="9.33203125" style="5"/>
    <col min="2553" max="2553" width="7.5" style="5" customWidth="1"/>
    <col min="2554" max="2554" width="65.5" style="5" customWidth="1"/>
    <col min="2555" max="2557" width="14.33203125" style="5" customWidth="1"/>
    <col min="2558" max="2808" width="9.33203125" style="5"/>
    <col min="2809" max="2809" width="7.5" style="5" customWidth="1"/>
    <col min="2810" max="2810" width="65.5" style="5" customWidth="1"/>
    <col min="2811" max="2813" width="14.33203125" style="5" customWidth="1"/>
    <col min="2814" max="3064" width="9.33203125" style="5"/>
    <col min="3065" max="3065" width="7.5" style="5" customWidth="1"/>
    <col min="3066" max="3066" width="65.5" style="5" customWidth="1"/>
    <col min="3067" max="3069" width="14.33203125" style="5" customWidth="1"/>
    <col min="3070" max="3320" width="9.33203125" style="5"/>
    <col min="3321" max="3321" width="7.5" style="5" customWidth="1"/>
    <col min="3322" max="3322" width="65.5" style="5" customWidth="1"/>
    <col min="3323" max="3325" width="14.33203125" style="5" customWidth="1"/>
    <col min="3326" max="3576" width="9.33203125" style="5"/>
    <col min="3577" max="3577" width="7.5" style="5" customWidth="1"/>
    <col min="3578" max="3578" width="65.5" style="5" customWidth="1"/>
    <col min="3579" max="3581" width="14.33203125" style="5" customWidth="1"/>
    <col min="3582" max="3832" width="9.33203125" style="5"/>
    <col min="3833" max="3833" width="7.5" style="5" customWidth="1"/>
    <col min="3834" max="3834" width="65.5" style="5" customWidth="1"/>
    <col min="3835" max="3837" width="14.33203125" style="5" customWidth="1"/>
    <col min="3838" max="4088" width="9.33203125" style="5"/>
    <col min="4089" max="4089" width="7.5" style="5" customWidth="1"/>
    <col min="4090" max="4090" width="65.5" style="5" customWidth="1"/>
    <col min="4091" max="4093" width="14.33203125" style="5" customWidth="1"/>
    <col min="4094" max="4344" width="9.33203125" style="5"/>
    <col min="4345" max="4345" width="7.5" style="5" customWidth="1"/>
    <col min="4346" max="4346" width="65.5" style="5" customWidth="1"/>
    <col min="4347" max="4349" width="14.33203125" style="5" customWidth="1"/>
    <col min="4350" max="4600" width="9.33203125" style="5"/>
    <col min="4601" max="4601" width="7.5" style="5" customWidth="1"/>
    <col min="4602" max="4602" width="65.5" style="5" customWidth="1"/>
    <col min="4603" max="4605" width="14.33203125" style="5" customWidth="1"/>
    <col min="4606" max="4856" width="9.33203125" style="5"/>
    <col min="4857" max="4857" width="7.5" style="5" customWidth="1"/>
    <col min="4858" max="4858" width="65.5" style="5" customWidth="1"/>
    <col min="4859" max="4861" width="14.33203125" style="5" customWidth="1"/>
    <col min="4862" max="5112" width="9.33203125" style="5"/>
    <col min="5113" max="5113" width="7.5" style="5" customWidth="1"/>
    <col min="5114" max="5114" width="65.5" style="5" customWidth="1"/>
    <col min="5115" max="5117" width="14.33203125" style="5" customWidth="1"/>
    <col min="5118" max="5368" width="9.33203125" style="5"/>
    <col min="5369" max="5369" width="7.5" style="5" customWidth="1"/>
    <col min="5370" max="5370" width="65.5" style="5" customWidth="1"/>
    <col min="5371" max="5373" width="14.33203125" style="5" customWidth="1"/>
    <col min="5374" max="5624" width="9.33203125" style="5"/>
    <col min="5625" max="5625" width="7.5" style="5" customWidth="1"/>
    <col min="5626" max="5626" width="65.5" style="5" customWidth="1"/>
    <col min="5627" max="5629" width="14.33203125" style="5" customWidth="1"/>
    <col min="5630" max="5880" width="9.33203125" style="5"/>
    <col min="5881" max="5881" width="7.5" style="5" customWidth="1"/>
    <col min="5882" max="5882" width="65.5" style="5" customWidth="1"/>
    <col min="5883" max="5885" width="14.33203125" style="5" customWidth="1"/>
    <col min="5886" max="6136" width="9.33203125" style="5"/>
    <col min="6137" max="6137" width="7.5" style="5" customWidth="1"/>
    <col min="6138" max="6138" width="65.5" style="5" customWidth="1"/>
    <col min="6139" max="6141" width="14.33203125" style="5" customWidth="1"/>
    <col min="6142" max="6392" width="9.33203125" style="5"/>
    <col min="6393" max="6393" width="7.5" style="5" customWidth="1"/>
    <col min="6394" max="6394" width="65.5" style="5" customWidth="1"/>
    <col min="6395" max="6397" width="14.33203125" style="5" customWidth="1"/>
    <col min="6398" max="6648" width="9.33203125" style="5"/>
    <col min="6649" max="6649" width="7.5" style="5" customWidth="1"/>
    <col min="6650" max="6650" width="65.5" style="5" customWidth="1"/>
    <col min="6651" max="6653" width="14.33203125" style="5" customWidth="1"/>
    <col min="6654" max="6904" width="9.33203125" style="5"/>
    <col min="6905" max="6905" width="7.5" style="5" customWidth="1"/>
    <col min="6906" max="6906" width="65.5" style="5" customWidth="1"/>
    <col min="6907" max="6909" width="14.33203125" style="5" customWidth="1"/>
    <col min="6910" max="7160" width="9.33203125" style="5"/>
    <col min="7161" max="7161" width="7.5" style="5" customWidth="1"/>
    <col min="7162" max="7162" width="65.5" style="5" customWidth="1"/>
    <col min="7163" max="7165" width="14.33203125" style="5" customWidth="1"/>
    <col min="7166" max="7416" width="9.33203125" style="5"/>
    <col min="7417" max="7417" width="7.5" style="5" customWidth="1"/>
    <col min="7418" max="7418" width="65.5" style="5" customWidth="1"/>
    <col min="7419" max="7421" width="14.33203125" style="5" customWidth="1"/>
    <col min="7422" max="7672" width="9.33203125" style="5"/>
    <col min="7673" max="7673" width="7.5" style="5" customWidth="1"/>
    <col min="7674" max="7674" width="65.5" style="5" customWidth="1"/>
    <col min="7675" max="7677" width="14.33203125" style="5" customWidth="1"/>
    <col min="7678" max="7928" width="9.33203125" style="5"/>
    <col min="7929" max="7929" width="7.5" style="5" customWidth="1"/>
    <col min="7930" max="7930" width="65.5" style="5" customWidth="1"/>
    <col min="7931" max="7933" width="14.33203125" style="5" customWidth="1"/>
    <col min="7934" max="8184" width="9.33203125" style="5"/>
    <col min="8185" max="8185" width="7.5" style="5" customWidth="1"/>
    <col min="8186" max="8186" width="65.5" style="5" customWidth="1"/>
    <col min="8187" max="8189" width="14.33203125" style="5" customWidth="1"/>
    <col min="8190" max="8440" width="9.33203125" style="5"/>
    <col min="8441" max="8441" width="7.5" style="5" customWidth="1"/>
    <col min="8442" max="8442" width="65.5" style="5" customWidth="1"/>
    <col min="8443" max="8445" width="14.33203125" style="5" customWidth="1"/>
    <col min="8446" max="8696" width="9.33203125" style="5"/>
    <col min="8697" max="8697" width="7.5" style="5" customWidth="1"/>
    <col min="8698" max="8698" width="65.5" style="5" customWidth="1"/>
    <col min="8699" max="8701" width="14.33203125" style="5" customWidth="1"/>
    <col min="8702" max="8952" width="9.33203125" style="5"/>
    <col min="8953" max="8953" width="7.5" style="5" customWidth="1"/>
    <col min="8954" max="8954" width="65.5" style="5" customWidth="1"/>
    <col min="8955" max="8957" width="14.33203125" style="5" customWidth="1"/>
    <col min="8958" max="9208" width="9.33203125" style="5"/>
    <col min="9209" max="9209" width="7.5" style="5" customWidth="1"/>
    <col min="9210" max="9210" width="65.5" style="5" customWidth="1"/>
    <col min="9211" max="9213" width="14.33203125" style="5" customWidth="1"/>
    <col min="9214" max="9464" width="9.33203125" style="5"/>
    <col min="9465" max="9465" width="7.5" style="5" customWidth="1"/>
    <col min="9466" max="9466" width="65.5" style="5" customWidth="1"/>
    <col min="9467" max="9469" width="14.33203125" style="5" customWidth="1"/>
    <col min="9470" max="9720" width="9.33203125" style="5"/>
    <col min="9721" max="9721" width="7.5" style="5" customWidth="1"/>
    <col min="9722" max="9722" width="65.5" style="5" customWidth="1"/>
    <col min="9723" max="9725" width="14.33203125" style="5" customWidth="1"/>
    <col min="9726" max="9976" width="9.33203125" style="5"/>
    <col min="9977" max="9977" width="7.5" style="5" customWidth="1"/>
    <col min="9978" max="9978" width="65.5" style="5" customWidth="1"/>
    <col min="9979" max="9981" width="14.33203125" style="5" customWidth="1"/>
    <col min="9982" max="10232" width="9.33203125" style="5"/>
    <col min="10233" max="10233" width="7.5" style="5" customWidth="1"/>
    <col min="10234" max="10234" width="65.5" style="5" customWidth="1"/>
    <col min="10235" max="10237" width="14.33203125" style="5" customWidth="1"/>
    <col min="10238" max="10488" width="9.33203125" style="5"/>
    <col min="10489" max="10489" width="7.5" style="5" customWidth="1"/>
    <col min="10490" max="10490" width="65.5" style="5" customWidth="1"/>
    <col min="10491" max="10493" width="14.33203125" style="5" customWidth="1"/>
    <col min="10494" max="10744" width="9.33203125" style="5"/>
    <col min="10745" max="10745" width="7.5" style="5" customWidth="1"/>
    <col min="10746" max="10746" width="65.5" style="5" customWidth="1"/>
    <col min="10747" max="10749" width="14.33203125" style="5" customWidth="1"/>
    <col min="10750" max="11000" width="9.33203125" style="5"/>
    <col min="11001" max="11001" width="7.5" style="5" customWidth="1"/>
    <col min="11002" max="11002" width="65.5" style="5" customWidth="1"/>
    <col min="11003" max="11005" width="14.33203125" style="5" customWidth="1"/>
    <col min="11006" max="11256" width="9.33203125" style="5"/>
    <col min="11257" max="11257" width="7.5" style="5" customWidth="1"/>
    <col min="11258" max="11258" width="65.5" style="5" customWidth="1"/>
    <col min="11259" max="11261" width="14.33203125" style="5" customWidth="1"/>
    <col min="11262" max="11512" width="9.33203125" style="5"/>
    <col min="11513" max="11513" width="7.5" style="5" customWidth="1"/>
    <col min="11514" max="11514" width="65.5" style="5" customWidth="1"/>
    <col min="11515" max="11517" width="14.33203125" style="5" customWidth="1"/>
    <col min="11518" max="11768" width="9.33203125" style="5"/>
    <col min="11769" max="11769" width="7.5" style="5" customWidth="1"/>
    <col min="11770" max="11770" width="65.5" style="5" customWidth="1"/>
    <col min="11771" max="11773" width="14.33203125" style="5" customWidth="1"/>
    <col min="11774" max="12024" width="9.33203125" style="5"/>
    <col min="12025" max="12025" width="7.5" style="5" customWidth="1"/>
    <col min="12026" max="12026" width="65.5" style="5" customWidth="1"/>
    <col min="12027" max="12029" width="14.33203125" style="5" customWidth="1"/>
    <col min="12030" max="12280" width="9.33203125" style="5"/>
    <col min="12281" max="12281" width="7.5" style="5" customWidth="1"/>
    <col min="12282" max="12282" width="65.5" style="5" customWidth="1"/>
    <col min="12283" max="12285" width="14.33203125" style="5" customWidth="1"/>
    <col min="12286" max="12536" width="9.33203125" style="5"/>
    <col min="12537" max="12537" width="7.5" style="5" customWidth="1"/>
    <col min="12538" max="12538" width="65.5" style="5" customWidth="1"/>
    <col min="12539" max="12541" width="14.33203125" style="5" customWidth="1"/>
    <col min="12542" max="12792" width="9.33203125" style="5"/>
    <col min="12793" max="12793" width="7.5" style="5" customWidth="1"/>
    <col min="12794" max="12794" width="65.5" style="5" customWidth="1"/>
    <col min="12795" max="12797" width="14.33203125" style="5" customWidth="1"/>
    <col min="12798" max="13048" width="9.33203125" style="5"/>
    <col min="13049" max="13049" width="7.5" style="5" customWidth="1"/>
    <col min="13050" max="13050" width="65.5" style="5" customWidth="1"/>
    <col min="13051" max="13053" width="14.33203125" style="5" customWidth="1"/>
    <col min="13054" max="13304" width="9.33203125" style="5"/>
    <col min="13305" max="13305" width="7.5" style="5" customWidth="1"/>
    <col min="13306" max="13306" width="65.5" style="5" customWidth="1"/>
    <col min="13307" max="13309" width="14.33203125" style="5" customWidth="1"/>
    <col min="13310" max="13560" width="9.33203125" style="5"/>
    <col min="13561" max="13561" width="7.5" style="5" customWidth="1"/>
    <col min="13562" max="13562" width="65.5" style="5" customWidth="1"/>
    <col min="13563" max="13565" width="14.33203125" style="5" customWidth="1"/>
    <col min="13566" max="13816" width="9.33203125" style="5"/>
    <col min="13817" max="13817" width="7.5" style="5" customWidth="1"/>
    <col min="13818" max="13818" width="65.5" style="5" customWidth="1"/>
    <col min="13819" max="13821" width="14.33203125" style="5" customWidth="1"/>
    <col min="13822" max="14072" width="9.33203125" style="5"/>
    <col min="14073" max="14073" width="7.5" style="5" customWidth="1"/>
    <col min="14074" max="14074" width="65.5" style="5" customWidth="1"/>
    <col min="14075" max="14077" width="14.33203125" style="5" customWidth="1"/>
    <col min="14078" max="14328" width="9.33203125" style="5"/>
    <col min="14329" max="14329" width="7.5" style="5" customWidth="1"/>
    <col min="14330" max="14330" width="65.5" style="5" customWidth="1"/>
    <col min="14331" max="14333" width="14.33203125" style="5" customWidth="1"/>
    <col min="14334" max="14584" width="9.33203125" style="5"/>
    <col min="14585" max="14585" width="7.5" style="5" customWidth="1"/>
    <col min="14586" max="14586" width="65.5" style="5" customWidth="1"/>
    <col min="14587" max="14589" width="14.33203125" style="5" customWidth="1"/>
    <col min="14590" max="14840" width="9.33203125" style="5"/>
    <col min="14841" max="14841" width="7.5" style="5" customWidth="1"/>
    <col min="14842" max="14842" width="65.5" style="5" customWidth="1"/>
    <col min="14843" max="14845" width="14.33203125" style="5" customWidth="1"/>
    <col min="14846" max="15096" width="9.33203125" style="5"/>
    <col min="15097" max="15097" width="7.5" style="5" customWidth="1"/>
    <col min="15098" max="15098" width="65.5" style="5" customWidth="1"/>
    <col min="15099" max="15101" width="14.33203125" style="5" customWidth="1"/>
    <col min="15102" max="15352" width="9.33203125" style="5"/>
    <col min="15353" max="15353" width="7.5" style="5" customWidth="1"/>
    <col min="15354" max="15354" width="65.5" style="5" customWidth="1"/>
    <col min="15355" max="15357" width="14.33203125" style="5" customWidth="1"/>
    <col min="15358" max="15608" width="9.33203125" style="5"/>
    <col min="15609" max="15609" width="7.5" style="5" customWidth="1"/>
    <col min="15610" max="15610" width="65.5" style="5" customWidth="1"/>
    <col min="15611" max="15613" width="14.33203125" style="5" customWidth="1"/>
    <col min="15614" max="15864" width="9.33203125" style="5"/>
    <col min="15865" max="15865" width="7.5" style="5" customWidth="1"/>
    <col min="15866" max="15866" width="65.5" style="5" customWidth="1"/>
    <col min="15867" max="15869" width="14.33203125" style="5" customWidth="1"/>
    <col min="15870" max="16120" width="9.33203125" style="5"/>
    <col min="16121" max="16121" width="7.5" style="5" customWidth="1"/>
    <col min="16122" max="16122" width="65.5" style="5" customWidth="1"/>
    <col min="16123" max="16125" width="14.33203125" style="5" customWidth="1"/>
    <col min="16126" max="16384" width="9.33203125" style="5"/>
  </cols>
  <sheetData>
    <row r="1" spans="1:6" ht="55.5" customHeight="1" thickBot="1" x14ac:dyDescent="0.25">
      <c r="A1" s="454" t="s">
        <v>36</v>
      </c>
      <c r="B1" s="24" t="s">
        <v>0</v>
      </c>
      <c r="C1" s="25" t="s">
        <v>1813</v>
      </c>
      <c r="D1" s="25" t="s">
        <v>1814</v>
      </c>
      <c r="E1" s="25" t="s">
        <v>1870</v>
      </c>
      <c r="F1" s="25" t="s">
        <v>100</v>
      </c>
    </row>
    <row r="2" spans="1:6" s="11" customFormat="1" ht="14.45" customHeight="1" x14ac:dyDescent="0.2">
      <c r="A2" s="455" t="s">
        <v>37</v>
      </c>
      <c r="B2" s="26" t="s">
        <v>38</v>
      </c>
      <c r="C2" s="26"/>
      <c r="D2" s="26"/>
      <c r="E2" s="26"/>
      <c r="F2" s="26"/>
    </row>
    <row r="3" spans="1:6" ht="14.45" customHeight="1" x14ac:dyDescent="0.2">
      <c r="A3" s="455" t="s">
        <v>39</v>
      </c>
      <c r="B3" s="26" t="s">
        <v>40</v>
      </c>
      <c r="C3" s="27"/>
      <c r="D3" s="26"/>
      <c r="E3" s="26"/>
      <c r="F3" s="27"/>
    </row>
    <row r="4" spans="1:6" ht="24.75" customHeight="1" x14ac:dyDescent="0.2">
      <c r="A4" s="456" t="s">
        <v>41</v>
      </c>
      <c r="B4" s="27" t="s">
        <v>1871</v>
      </c>
      <c r="C4" s="27">
        <v>6519307</v>
      </c>
      <c r="D4" s="27">
        <v>7262877</v>
      </c>
      <c r="E4" s="27">
        <v>7262877</v>
      </c>
      <c r="F4" s="128">
        <f t="shared" ref="F4:F42" si="0">SUM(E4/D4)*100</f>
        <v>100</v>
      </c>
    </row>
    <row r="5" spans="1:6" ht="15" customHeight="1" x14ac:dyDescent="0.2">
      <c r="A5" s="456" t="s">
        <v>597</v>
      </c>
      <c r="B5" s="27" t="s">
        <v>598</v>
      </c>
      <c r="C5" s="27"/>
      <c r="D5" s="27">
        <v>1454</v>
      </c>
      <c r="E5" s="27">
        <v>1454</v>
      </c>
      <c r="F5" s="128">
        <f t="shared" si="0"/>
        <v>100</v>
      </c>
    </row>
    <row r="6" spans="1:6" ht="24.75" customHeight="1" x14ac:dyDescent="0.2">
      <c r="A6" s="456" t="s">
        <v>42</v>
      </c>
      <c r="B6" s="27" t="s">
        <v>43</v>
      </c>
      <c r="C6" s="27">
        <v>35700</v>
      </c>
      <c r="D6" s="27">
        <v>26000</v>
      </c>
      <c r="E6" s="27">
        <v>26000</v>
      </c>
      <c r="F6" s="128">
        <f t="shared" si="0"/>
        <v>100</v>
      </c>
    </row>
    <row r="7" spans="1:6" ht="24.75" customHeight="1" x14ac:dyDescent="0.2">
      <c r="A7" s="1336" t="s">
        <v>1874</v>
      </c>
      <c r="B7" s="1333" t="s">
        <v>1875</v>
      </c>
      <c r="C7" s="1333"/>
      <c r="D7" s="1333"/>
      <c r="E7" s="1333">
        <v>32699</v>
      </c>
      <c r="F7" s="1335"/>
    </row>
    <row r="8" spans="1:6" ht="18.75" customHeight="1" x14ac:dyDescent="0.2">
      <c r="A8" s="456" t="s">
        <v>44</v>
      </c>
      <c r="B8" s="27" t="s">
        <v>45</v>
      </c>
      <c r="C8" s="27">
        <v>1548580</v>
      </c>
      <c r="D8" s="27">
        <v>2229714</v>
      </c>
      <c r="E8" s="27">
        <v>1202062</v>
      </c>
      <c r="F8" s="128">
        <f t="shared" si="0"/>
        <v>53.911039711819541</v>
      </c>
    </row>
    <row r="9" spans="1:6" s="11" customFormat="1" ht="22.5" customHeight="1" x14ac:dyDescent="0.2">
      <c r="A9" s="454"/>
      <c r="B9" s="29" t="s">
        <v>46</v>
      </c>
      <c r="C9" s="29">
        <f>SUM(C4:C8)</f>
        <v>8103587</v>
      </c>
      <c r="D9" s="29">
        <f>SUM(D4:D8)</f>
        <v>9520045</v>
      </c>
      <c r="E9" s="29">
        <f t="shared" ref="E9" si="1">SUM(E4:E8)</f>
        <v>8525092</v>
      </c>
      <c r="F9" s="129">
        <f t="shared" si="0"/>
        <v>89.548862426595676</v>
      </c>
    </row>
    <row r="10" spans="1:6" ht="14.45" customHeight="1" x14ac:dyDescent="0.2">
      <c r="A10" s="455" t="s">
        <v>47</v>
      </c>
      <c r="B10" s="26" t="s">
        <v>48</v>
      </c>
      <c r="C10" s="155"/>
      <c r="D10" s="1331"/>
      <c r="E10" s="1331"/>
      <c r="F10" s="128"/>
    </row>
    <row r="11" spans="1:6" ht="14.45" customHeight="1" x14ac:dyDescent="0.2">
      <c r="A11" s="456" t="s">
        <v>49</v>
      </c>
      <c r="B11" s="27" t="s">
        <v>1877</v>
      </c>
      <c r="C11" s="155"/>
      <c r="D11" s="27">
        <v>451997</v>
      </c>
      <c r="E11" s="27">
        <v>451997</v>
      </c>
      <c r="F11" s="128">
        <f t="shared" si="0"/>
        <v>100</v>
      </c>
    </row>
    <row r="12" spans="1:6" ht="24.75" customHeight="1" x14ac:dyDescent="0.2">
      <c r="A12" s="1336" t="s">
        <v>1876</v>
      </c>
      <c r="B12" s="1333" t="s">
        <v>1878</v>
      </c>
      <c r="C12" s="1334"/>
      <c r="D12" s="1333"/>
      <c r="E12" s="1333">
        <v>2550</v>
      </c>
      <c r="F12" s="1335"/>
    </row>
    <row r="13" spans="1:6" ht="23.25" customHeight="1" x14ac:dyDescent="0.2">
      <c r="A13" s="456" t="s">
        <v>50</v>
      </c>
      <c r="B13" s="27" t="s">
        <v>51</v>
      </c>
      <c r="C13" s="27">
        <v>1665620</v>
      </c>
      <c r="D13" s="27">
        <v>5835016</v>
      </c>
      <c r="E13" s="27">
        <v>425613</v>
      </c>
      <c r="F13" s="128">
        <f t="shared" si="0"/>
        <v>7.2941188164693989</v>
      </c>
    </row>
    <row r="14" spans="1:6" s="11" customFormat="1" ht="22.5" customHeight="1" x14ac:dyDescent="0.2">
      <c r="A14" s="454"/>
      <c r="B14" s="29" t="s">
        <v>52</v>
      </c>
      <c r="C14" s="29">
        <f>SUM(C11:C13)</f>
        <v>1665620</v>
      </c>
      <c r="D14" s="29">
        <f>SUM(D11:D13)</f>
        <v>6287013</v>
      </c>
      <c r="E14" s="29">
        <f>SUM(E11:E13)</f>
        <v>880160</v>
      </c>
      <c r="F14" s="129">
        <f t="shared" si="0"/>
        <v>13.999652935344653</v>
      </c>
    </row>
    <row r="15" spans="1:6" ht="14.45" customHeight="1" x14ac:dyDescent="0.2">
      <c r="A15" s="455" t="s">
        <v>53</v>
      </c>
      <c r="B15" s="26" t="s">
        <v>54</v>
      </c>
      <c r="C15" s="27"/>
      <c r="D15" s="26"/>
      <c r="E15" s="26"/>
      <c r="F15" s="128"/>
    </row>
    <row r="16" spans="1:6" ht="14.45" customHeight="1" x14ac:dyDescent="0.2">
      <c r="A16" s="456" t="s">
        <v>1283</v>
      </c>
      <c r="B16" s="147" t="s">
        <v>645</v>
      </c>
      <c r="C16" s="147"/>
      <c r="D16" s="153"/>
      <c r="E16" s="147">
        <v>61</v>
      </c>
      <c r="F16" s="148"/>
    </row>
    <row r="17" spans="1:6" ht="14.45" customHeight="1" x14ac:dyDescent="0.2">
      <c r="A17" s="457" t="s">
        <v>55</v>
      </c>
      <c r="B17" s="379" t="s">
        <v>56</v>
      </c>
      <c r="C17" s="27">
        <v>1601000</v>
      </c>
      <c r="D17" s="370">
        <v>1601000</v>
      </c>
      <c r="E17" s="370">
        <v>1598159</v>
      </c>
      <c r="F17" s="128">
        <f t="shared" si="0"/>
        <v>99.822548407245478</v>
      </c>
    </row>
    <row r="18" spans="1:6" ht="14.45" customHeight="1" x14ac:dyDescent="0.2">
      <c r="A18" s="456" t="s">
        <v>57</v>
      </c>
      <c r="B18" s="27" t="s">
        <v>58</v>
      </c>
      <c r="C18" s="27"/>
      <c r="D18" s="27"/>
      <c r="E18" s="27"/>
      <c r="F18" s="128"/>
    </row>
    <row r="19" spans="1:6" ht="14.45" customHeight="1" x14ac:dyDescent="0.2">
      <c r="A19" s="336" t="s">
        <v>59</v>
      </c>
      <c r="B19" s="27" t="s">
        <v>60</v>
      </c>
      <c r="C19" s="27">
        <v>7630000</v>
      </c>
      <c r="D19" s="27">
        <v>7630000</v>
      </c>
      <c r="E19" s="27">
        <v>7959128</v>
      </c>
      <c r="F19" s="128">
        <f t="shared" si="0"/>
        <v>104.31360419397117</v>
      </c>
    </row>
    <row r="20" spans="1:6" ht="15" customHeight="1" x14ac:dyDescent="0.2">
      <c r="A20" s="336" t="s">
        <v>61</v>
      </c>
      <c r="B20" s="27" t="s">
        <v>62</v>
      </c>
      <c r="C20" s="27">
        <v>40000</v>
      </c>
      <c r="D20" s="27">
        <v>40000</v>
      </c>
      <c r="E20" s="27">
        <v>38167</v>
      </c>
      <c r="F20" s="128">
        <f t="shared" si="0"/>
        <v>95.417500000000004</v>
      </c>
    </row>
    <row r="21" spans="1:6" ht="27.6" customHeight="1" x14ac:dyDescent="0.2">
      <c r="A21" s="456" t="s">
        <v>63</v>
      </c>
      <c r="B21" s="27" t="s">
        <v>1494</v>
      </c>
      <c r="C21" s="27">
        <v>106900</v>
      </c>
      <c r="D21" s="27">
        <v>108292</v>
      </c>
      <c r="E21" s="27">
        <v>205920</v>
      </c>
      <c r="F21" s="128">
        <f t="shared" si="0"/>
        <v>190.15255051157979</v>
      </c>
    </row>
    <row r="22" spans="1:6" ht="15" customHeight="1" x14ac:dyDescent="0.2">
      <c r="A22" s="454"/>
      <c r="B22" s="29" t="s">
        <v>64</v>
      </c>
      <c r="C22" s="29">
        <f>SUM(C15:C21)</f>
        <v>9377900</v>
      </c>
      <c r="D22" s="29">
        <f>SUM(D17:D21)</f>
        <v>9379292</v>
      </c>
      <c r="E22" s="29">
        <f>SUM(E16:E21)</f>
        <v>9801435</v>
      </c>
      <c r="F22" s="129">
        <f t="shared" si="0"/>
        <v>104.50079814126696</v>
      </c>
    </row>
    <row r="23" spans="1:6" ht="15" customHeight="1" x14ac:dyDescent="0.2">
      <c r="A23" s="454" t="s">
        <v>65</v>
      </c>
      <c r="B23" s="29" t="s">
        <v>66</v>
      </c>
      <c r="C23" s="29">
        <v>5153438</v>
      </c>
      <c r="D23" s="29">
        <v>7206921</v>
      </c>
      <c r="E23" s="29">
        <v>6735319</v>
      </c>
      <c r="F23" s="129">
        <f t="shared" si="0"/>
        <v>93.456262389999836</v>
      </c>
    </row>
    <row r="24" spans="1:6" ht="15" customHeight="1" x14ac:dyDescent="0.2">
      <c r="A24" s="455" t="s">
        <v>67</v>
      </c>
      <c r="B24" s="26" t="s">
        <v>68</v>
      </c>
      <c r="C24" s="27"/>
      <c r="D24" s="26"/>
      <c r="E24" s="1331"/>
      <c r="F24" s="128"/>
    </row>
    <row r="25" spans="1:6" ht="15" customHeight="1" x14ac:dyDescent="0.2">
      <c r="A25" s="341" t="s">
        <v>69</v>
      </c>
      <c r="B25" s="27" t="s">
        <v>70</v>
      </c>
      <c r="C25" s="27">
        <v>214221</v>
      </c>
      <c r="D25" s="27">
        <v>311869</v>
      </c>
      <c r="E25" s="27">
        <v>220650</v>
      </c>
      <c r="F25" s="128">
        <f t="shared" si="0"/>
        <v>70.750860136788205</v>
      </c>
    </row>
    <row r="26" spans="1:6" ht="15" customHeight="1" x14ac:dyDescent="0.2">
      <c r="A26" s="341" t="s">
        <v>71</v>
      </c>
      <c r="B26" s="27" t="s">
        <v>72</v>
      </c>
      <c r="C26" s="27"/>
      <c r="D26" s="27">
        <v>24911</v>
      </c>
      <c r="E26" s="27">
        <v>54542</v>
      </c>
      <c r="F26" s="128">
        <f t="shared" si="0"/>
        <v>218.94745293243946</v>
      </c>
    </row>
    <row r="27" spans="1:6" ht="15" customHeight="1" x14ac:dyDescent="0.2">
      <c r="A27" s="1248" t="s">
        <v>1872</v>
      </c>
      <c r="B27" s="1333" t="s">
        <v>1873</v>
      </c>
      <c r="C27" s="1333"/>
      <c r="D27" s="1333">
        <v>43000</v>
      </c>
      <c r="E27" s="1333">
        <v>43328</v>
      </c>
      <c r="F27" s="128">
        <f t="shared" si="0"/>
        <v>100.76279069767442</v>
      </c>
    </row>
    <row r="28" spans="1:6" ht="15" customHeight="1" x14ac:dyDescent="0.2">
      <c r="A28" s="458"/>
      <c r="B28" s="29" t="s">
        <v>73</v>
      </c>
      <c r="C28" s="29">
        <f>SUM(C25:C27)</f>
        <v>214221</v>
      </c>
      <c r="D28" s="29">
        <f>SUM(D25:D27)</f>
        <v>379780</v>
      </c>
      <c r="E28" s="29">
        <f>SUM(E25:E27)</f>
        <v>318520</v>
      </c>
      <c r="F28" s="129">
        <f t="shared" si="0"/>
        <v>83.869608720838386</v>
      </c>
    </row>
    <row r="29" spans="1:6" ht="15" customHeight="1" x14ac:dyDescent="0.2">
      <c r="A29" s="454" t="s">
        <v>74</v>
      </c>
      <c r="B29" s="29" t="s">
        <v>75</v>
      </c>
      <c r="C29" s="29"/>
      <c r="D29" s="29">
        <v>101234</v>
      </c>
      <c r="E29" s="29">
        <v>107944</v>
      </c>
      <c r="F29" s="129">
        <f t="shared" si="0"/>
        <v>106.62820791433707</v>
      </c>
    </row>
    <row r="30" spans="1:6" ht="15" customHeight="1" x14ac:dyDescent="0.2">
      <c r="A30" s="455" t="s">
        <v>76</v>
      </c>
      <c r="B30" s="26" t="s">
        <v>77</v>
      </c>
      <c r="C30" s="26"/>
      <c r="D30" s="1331"/>
      <c r="E30" s="1331"/>
      <c r="F30" s="128"/>
    </row>
    <row r="31" spans="1:6" ht="24.95" customHeight="1" x14ac:dyDescent="0.2">
      <c r="A31" s="341" t="s">
        <v>1141</v>
      </c>
      <c r="B31" s="27" t="s">
        <v>78</v>
      </c>
      <c r="C31" s="27">
        <v>15224</v>
      </c>
      <c r="D31" s="27">
        <v>15224</v>
      </c>
      <c r="E31" s="27">
        <v>20922</v>
      </c>
      <c r="F31" s="128">
        <f t="shared" si="0"/>
        <v>137.42774566473989</v>
      </c>
    </row>
    <row r="32" spans="1:6" ht="15" customHeight="1" x14ac:dyDescent="0.2">
      <c r="A32" s="341" t="s">
        <v>1142</v>
      </c>
      <c r="B32" s="27" t="s">
        <v>79</v>
      </c>
      <c r="C32" s="27"/>
      <c r="D32" s="27">
        <v>58482</v>
      </c>
      <c r="E32" s="27">
        <v>57683</v>
      </c>
      <c r="F32" s="128">
        <f t="shared" si="0"/>
        <v>98.633767655004959</v>
      </c>
    </row>
    <row r="33" spans="1:6" ht="15" customHeight="1" x14ac:dyDescent="0.2">
      <c r="A33" s="458"/>
      <c r="B33" s="29" t="s">
        <v>80</v>
      </c>
      <c r="C33" s="29">
        <f>SUM(C31:C32)</f>
        <v>15224</v>
      </c>
      <c r="D33" s="29">
        <f>SUM(D31:D32)</f>
        <v>73706</v>
      </c>
      <c r="E33" s="29">
        <f>SUM(E31:E32)</f>
        <v>78605</v>
      </c>
      <c r="F33" s="129">
        <f t="shared" si="0"/>
        <v>106.64667733970097</v>
      </c>
    </row>
    <row r="34" spans="1:6" ht="15" customHeight="1" x14ac:dyDescent="0.2">
      <c r="A34" s="454" t="s">
        <v>81</v>
      </c>
      <c r="B34" s="29" t="s">
        <v>82</v>
      </c>
      <c r="C34" s="29">
        <f>SUM(C9+C14+C22+C23+C28+C29+C33)</f>
        <v>24529990</v>
      </c>
      <c r="D34" s="29">
        <f>D9+D14+D22+D23+D28+D29+D33</f>
        <v>32947991</v>
      </c>
      <c r="E34" s="29">
        <f>SUM(E9+E14+E22+E23+E28+E29+E33)</f>
        <v>26447075</v>
      </c>
      <c r="F34" s="129">
        <f t="shared" si="0"/>
        <v>80.269158140780121</v>
      </c>
    </row>
    <row r="35" spans="1:6" ht="15.95" customHeight="1" x14ac:dyDescent="0.2">
      <c r="A35" s="455" t="s">
        <v>83</v>
      </c>
      <c r="B35" s="26" t="s">
        <v>84</v>
      </c>
      <c r="C35" s="1331"/>
      <c r="D35" s="26"/>
      <c r="E35" s="1331"/>
      <c r="F35" s="128"/>
    </row>
    <row r="36" spans="1:6" ht="14.45" customHeight="1" x14ac:dyDescent="0.2">
      <c r="A36" s="456" t="s">
        <v>85</v>
      </c>
      <c r="B36" s="27" t="s">
        <v>86</v>
      </c>
      <c r="C36" s="155"/>
      <c r="D36" s="27"/>
      <c r="E36" s="155"/>
      <c r="F36" s="128"/>
    </row>
    <row r="37" spans="1:6" ht="14.45" customHeight="1" x14ac:dyDescent="0.2">
      <c r="A37" s="336" t="s">
        <v>87</v>
      </c>
      <c r="B37" s="32" t="s">
        <v>88</v>
      </c>
      <c r="C37" s="27">
        <v>10889513</v>
      </c>
      <c r="D37" s="30">
        <v>10889513</v>
      </c>
      <c r="E37" s="30">
        <v>6234000</v>
      </c>
      <c r="F37" s="128">
        <f t="shared" si="0"/>
        <v>57.24773917805139</v>
      </c>
    </row>
    <row r="38" spans="1:6" ht="14.45" customHeight="1" x14ac:dyDescent="0.2">
      <c r="A38" s="336" t="s">
        <v>89</v>
      </c>
      <c r="B38" s="31" t="s">
        <v>90</v>
      </c>
      <c r="C38" s="27">
        <v>7084491</v>
      </c>
      <c r="D38" s="31">
        <v>7464091</v>
      </c>
      <c r="E38" s="31">
        <v>7464091</v>
      </c>
      <c r="F38" s="128">
        <f t="shared" si="0"/>
        <v>100</v>
      </c>
    </row>
    <row r="39" spans="1:6" ht="14.45" customHeight="1" x14ac:dyDescent="0.2">
      <c r="A39" s="336" t="s">
        <v>91</v>
      </c>
      <c r="B39" s="31" t="s">
        <v>92</v>
      </c>
      <c r="C39" s="27"/>
      <c r="D39" s="31">
        <v>376316</v>
      </c>
      <c r="E39" s="31">
        <v>620443</v>
      </c>
      <c r="F39" s="128">
        <f t="shared" si="0"/>
        <v>164.87287279839285</v>
      </c>
    </row>
    <row r="40" spans="1:6" ht="14.45" customHeight="1" x14ac:dyDescent="0.2">
      <c r="A40" s="336" t="s">
        <v>1360</v>
      </c>
      <c r="B40" s="448" t="s">
        <v>1361</v>
      </c>
      <c r="C40" s="340"/>
      <c r="D40" s="448"/>
      <c r="E40" s="1332"/>
      <c r="F40" s="128"/>
    </row>
    <row r="41" spans="1:6" ht="14.45" customHeight="1" x14ac:dyDescent="0.2">
      <c r="A41" s="458"/>
      <c r="B41" s="29" t="s">
        <v>93</v>
      </c>
      <c r="C41" s="29">
        <f>SUM(C37:C40)</f>
        <v>17974004</v>
      </c>
      <c r="D41" s="29">
        <f>SUM(D37:D40)</f>
        <v>18729920</v>
      </c>
      <c r="E41" s="29">
        <f>SUM(E37:E40)</f>
        <v>14318534</v>
      </c>
      <c r="F41" s="129">
        <f t="shared" si="0"/>
        <v>76.447384719208628</v>
      </c>
    </row>
    <row r="42" spans="1:6" ht="15.95" customHeight="1" x14ac:dyDescent="0.2">
      <c r="A42" s="454"/>
      <c r="B42" s="29" t="s">
        <v>94</v>
      </c>
      <c r="C42" s="29">
        <f>SUM(C34+C41)</f>
        <v>42503994</v>
      </c>
      <c r="D42" s="29">
        <f>D34+D41</f>
        <v>51677911</v>
      </c>
      <c r="E42" s="29">
        <f>SUM(E34+E41)</f>
        <v>40765609</v>
      </c>
      <c r="F42" s="129">
        <f t="shared" si="0"/>
        <v>78.884011004237379</v>
      </c>
    </row>
  </sheetData>
  <phoneticPr fontId="35" type="noConversion"/>
  <printOptions horizontalCentered="1" verticalCentered="1"/>
  <pageMargins left="0.39370078740157483" right="0.39370078740157483" top="0.9055118110236221" bottom="0.27559055118110237" header="0.39370078740157483" footer="0.51181102362204722"/>
  <pageSetup paperSize="9" scale="80" orientation="portrait" r:id="rId1"/>
  <headerFooter alignWithMargins="0">
    <oddHeader>&amp;C&amp;"Times New Roman CE,Félkövér dőlt"ZALAEGERSZEG MEGYEI  JOGÚ  VÁROS  ÖNKORMÁNYZATA
ÖSSZESÍTŐ A BEVÉTELEKRŐL ROVATONKÉNT
2025.  ÉVBEN
&amp;R&amp;"Times New Roman CE,Félkövér dőlt"2. melléklet
Adatok: ezer Ft-ban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4"/>
  <sheetViews>
    <sheetView zoomScale="96" zoomScaleNormal="96" workbookViewId="0">
      <pane xSplit="1" ySplit="2" topLeftCell="B13" activePane="bottomRight" state="frozen"/>
      <selection pane="topRight" activeCell="B1" sqref="B1"/>
      <selection pane="bottomLeft" activeCell="A141" sqref="A141"/>
      <selection pane="bottomRight" activeCell="M66" sqref="M66:M67"/>
    </sheetView>
  </sheetViews>
  <sheetFormatPr defaultColWidth="9.1640625" defaultRowHeight="12" x14ac:dyDescent="0.2"/>
  <cols>
    <col min="1" max="1" width="64.6640625" style="35" customWidth="1"/>
    <col min="2" max="2" width="8.6640625" style="35" customWidth="1"/>
    <col min="3" max="3" width="11" style="35" customWidth="1"/>
    <col min="4" max="4" width="12.1640625" style="35" customWidth="1"/>
    <col min="5" max="5" width="14.1640625" style="35" customWidth="1"/>
    <col min="6" max="6" width="8.5" style="35" customWidth="1"/>
    <col min="7" max="7" width="9.6640625" style="35" customWidth="1"/>
    <col min="8" max="8" width="14.1640625" style="35" customWidth="1"/>
    <col min="9" max="9" width="13.1640625" style="35" bestFit="1" customWidth="1"/>
    <col min="10" max="10" width="8.83203125" style="35" customWidth="1"/>
    <col min="11" max="13" width="13.1640625" style="35" customWidth="1"/>
    <col min="14" max="15" width="13.1640625" style="35" hidden="1" customWidth="1"/>
    <col min="16" max="16" width="18" style="35" hidden="1" customWidth="1"/>
    <col min="17" max="17" width="15.5" style="35" hidden="1" customWidth="1"/>
    <col min="18" max="18" width="15.83203125" style="35" hidden="1" customWidth="1"/>
    <col min="19" max="20" width="19" style="35" hidden="1" customWidth="1"/>
    <col min="21" max="16384" width="9.1640625" style="35"/>
  </cols>
  <sheetData>
    <row r="1" spans="1:20" ht="33.75" customHeight="1" x14ac:dyDescent="0.2">
      <c r="A1" s="34"/>
      <c r="B1" s="1675" t="s">
        <v>1143</v>
      </c>
      <c r="C1" s="1676"/>
      <c r="D1" s="1673" t="s">
        <v>1835</v>
      </c>
      <c r="E1" s="1674"/>
      <c r="F1" s="1675" t="s">
        <v>1143</v>
      </c>
      <c r="G1" s="1676"/>
      <c r="H1" s="1673" t="s">
        <v>1836</v>
      </c>
      <c r="I1" s="1674"/>
      <c r="J1" s="1675" t="s">
        <v>1143</v>
      </c>
      <c r="K1" s="1676"/>
      <c r="L1" s="1673" t="s">
        <v>1837</v>
      </c>
      <c r="M1" s="1674"/>
      <c r="N1" s="1253"/>
      <c r="O1" s="1253"/>
      <c r="P1" s="1253"/>
      <c r="Q1" s="1253"/>
      <c r="R1" s="1253"/>
      <c r="S1" s="1253"/>
      <c r="T1" s="35" t="s">
        <v>1819</v>
      </c>
    </row>
    <row r="2" spans="1:20" ht="38.25" customHeight="1" x14ac:dyDescent="0.2">
      <c r="A2" s="1254" t="s">
        <v>95</v>
      </c>
      <c r="B2" s="1255" t="s">
        <v>642</v>
      </c>
      <c r="C2" s="1255" t="s">
        <v>96</v>
      </c>
      <c r="D2" s="1255" t="s">
        <v>97</v>
      </c>
      <c r="E2" s="1256" t="s">
        <v>2156</v>
      </c>
      <c r="F2" s="1255" t="s">
        <v>642</v>
      </c>
      <c r="G2" s="1255" t="s">
        <v>96</v>
      </c>
      <c r="H2" s="1255" t="s">
        <v>97</v>
      </c>
      <c r="I2" s="1256" t="s">
        <v>2156</v>
      </c>
      <c r="J2" s="1255" t="s">
        <v>642</v>
      </c>
      <c r="K2" s="1255" t="s">
        <v>96</v>
      </c>
      <c r="L2" s="1255" t="s">
        <v>97</v>
      </c>
      <c r="M2" s="1256" t="s">
        <v>2156</v>
      </c>
      <c r="N2" s="1289"/>
      <c r="O2" s="1256"/>
      <c r="P2" s="1257" t="s">
        <v>1820</v>
      </c>
      <c r="Q2" s="1256"/>
      <c r="R2" s="1256"/>
      <c r="S2" s="1256"/>
      <c r="T2" s="1258" t="s">
        <v>1821</v>
      </c>
    </row>
    <row r="3" spans="1:20" ht="16.149999999999999" customHeight="1" x14ac:dyDescent="0.2">
      <c r="A3" s="1259" t="s">
        <v>98</v>
      </c>
      <c r="B3" s="1260"/>
      <c r="C3" s="1260"/>
      <c r="D3" s="1261"/>
      <c r="E3" s="1261"/>
      <c r="F3" s="1260"/>
      <c r="G3" s="1260"/>
      <c r="H3" s="1261"/>
      <c r="I3" s="1261"/>
      <c r="J3" s="1261"/>
      <c r="K3" s="1261"/>
      <c r="L3" s="1261"/>
      <c r="M3" s="1261"/>
      <c r="N3" s="1290"/>
      <c r="O3" s="1261"/>
      <c r="P3" s="1262"/>
      <c r="Q3" s="1261"/>
      <c r="R3" s="1261"/>
      <c r="S3" s="1261"/>
      <c r="T3" s="1258"/>
    </row>
    <row r="4" spans="1:20" ht="16.149999999999999" customHeight="1" x14ac:dyDescent="0.2">
      <c r="A4" s="1263" t="s">
        <v>1144</v>
      </c>
      <c r="B4" s="1264"/>
      <c r="C4" s="1264"/>
      <c r="D4" s="1264"/>
      <c r="E4" s="1264"/>
      <c r="F4" s="1264"/>
      <c r="G4" s="1264"/>
      <c r="H4" s="1264"/>
      <c r="I4" s="1264"/>
      <c r="J4" s="1264"/>
      <c r="K4" s="1264"/>
      <c r="L4" s="1264"/>
      <c r="M4" s="1264"/>
      <c r="N4" s="1291"/>
      <c r="O4" s="1264"/>
      <c r="P4" s="1265"/>
      <c r="Q4" s="1264"/>
      <c r="R4" s="1264"/>
      <c r="S4" s="1264"/>
      <c r="T4" s="1258"/>
    </row>
    <row r="5" spans="1:20" ht="16.149999999999999" customHeight="1" x14ac:dyDescent="0.2">
      <c r="A5" s="1266" t="s">
        <v>1145</v>
      </c>
      <c r="B5" s="1264">
        <v>54752</v>
      </c>
      <c r="C5" s="1267">
        <v>126.66</v>
      </c>
      <c r="D5" s="1264">
        <v>6633500</v>
      </c>
      <c r="E5" s="1264">
        <v>840199</v>
      </c>
      <c r="F5" s="1264">
        <v>54297</v>
      </c>
      <c r="G5" s="1267">
        <v>125.82</v>
      </c>
      <c r="H5" s="1264">
        <v>6994000</v>
      </c>
      <c r="I5" s="1264">
        <v>879985</v>
      </c>
      <c r="J5" s="1264">
        <v>54297</v>
      </c>
      <c r="K5" s="1264">
        <v>125.82</v>
      </c>
      <c r="L5" s="1264">
        <v>6994000</v>
      </c>
      <c r="M5" s="1264">
        <v>879985</v>
      </c>
      <c r="N5" s="1291">
        <f t="shared" ref="N5:N39" si="0">I5-O5</f>
        <v>-7.9999999958090484E-2</v>
      </c>
      <c r="O5" s="1264">
        <f>P5/1000</f>
        <v>879985.08</v>
      </c>
      <c r="P5" s="1265">
        <v>879985080</v>
      </c>
      <c r="Q5" s="1264">
        <v>879985080</v>
      </c>
      <c r="R5" s="1264">
        <v>879985080</v>
      </c>
      <c r="S5" s="1264">
        <v>879985080</v>
      </c>
      <c r="T5" s="1268">
        <v>840199110</v>
      </c>
    </row>
    <row r="6" spans="1:20" ht="16.149999999999999" customHeight="1" x14ac:dyDescent="0.2">
      <c r="A6" s="1266" t="s">
        <v>1146</v>
      </c>
      <c r="B6" s="1269"/>
      <c r="C6" s="1264"/>
      <c r="E6" s="1258"/>
      <c r="F6" s="1269"/>
      <c r="G6" s="1264"/>
      <c r="I6" s="1258"/>
      <c r="J6" s="1258"/>
      <c r="K6" s="1258"/>
      <c r="L6" s="1258"/>
      <c r="M6" s="1258"/>
      <c r="N6" s="1291">
        <f t="shared" si="0"/>
        <v>0</v>
      </c>
      <c r="O6" s="1264">
        <f t="shared" ref="O6:O67" si="1">P6/1000</f>
        <v>0</v>
      </c>
      <c r="P6" s="1265"/>
      <c r="Q6" s="1258"/>
      <c r="R6" s="1258"/>
      <c r="S6" s="1258"/>
      <c r="T6" s="1268"/>
    </row>
    <row r="7" spans="1:20" ht="16.149999999999999" customHeight="1" x14ac:dyDescent="0.2">
      <c r="A7" s="1266" t="s">
        <v>1147</v>
      </c>
      <c r="B7" s="1269"/>
      <c r="C7" s="1270">
        <v>23950.2</v>
      </c>
      <c r="D7" s="1271">
        <v>26000</v>
      </c>
      <c r="E7" s="1264">
        <v>62275</v>
      </c>
      <c r="F7" s="1269"/>
      <c r="G7" s="1270">
        <v>23950.2</v>
      </c>
      <c r="H7" s="1271">
        <v>26000</v>
      </c>
      <c r="I7" s="1264">
        <v>62275</v>
      </c>
      <c r="J7" s="1264"/>
      <c r="K7" s="1264">
        <v>23950.2</v>
      </c>
      <c r="L7" s="1264">
        <v>26000</v>
      </c>
      <c r="M7" s="1264">
        <v>62275</v>
      </c>
      <c r="N7" s="1291">
        <f t="shared" si="0"/>
        <v>-0.19999999999708962</v>
      </c>
      <c r="O7" s="1264">
        <f t="shared" si="1"/>
        <v>62275.199999999997</v>
      </c>
      <c r="P7" s="1265">
        <v>62275200</v>
      </c>
      <c r="Q7" s="1264">
        <v>62275200</v>
      </c>
      <c r="R7" s="1264">
        <v>62275200</v>
      </c>
      <c r="S7" s="1268">
        <v>62275200</v>
      </c>
      <c r="T7" s="1268">
        <v>62275200</v>
      </c>
    </row>
    <row r="8" spans="1:20" ht="16.149999999999999" customHeight="1" x14ac:dyDescent="0.2">
      <c r="A8" s="1266" t="s">
        <v>1148</v>
      </c>
      <c r="B8" s="1269"/>
      <c r="C8" s="1270">
        <v>408.5</v>
      </c>
      <c r="D8" s="1271">
        <v>425000</v>
      </c>
      <c r="E8" s="1264">
        <v>173613</v>
      </c>
      <c r="F8" s="1269"/>
      <c r="G8" s="1270">
        <v>408.5</v>
      </c>
      <c r="H8" s="1271">
        <v>425000</v>
      </c>
      <c r="I8" s="1264">
        <v>173613</v>
      </c>
      <c r="J8" s="1264"/>
      <c r="K8" s="1264">
        <v>408.5</v>
      </c>
      <c r="L8" s="1264">
        <v>425000</v>
      </c>
      <c r="M8" s="1264">
        <v>173613</v>
      </c>
      <c r="N8" s="1291">
        <f t="shared" si="0"/>
        <v>0.5</v>
      </c>
      <c r="O8" s="1264">
        <f t="shared" si="1"/>
        <v>173612.5</v>
      </c>
      <c r="P8" s="1265">
        <v>173612500</v>
      </c>
      <c r="Q8" s="1264">
        <v>173612500</v>
      </c>
      <c r="R8" s="1264">
        <v>173612500</v>
      </c>
      <c r="S8" s="1268">
        <v>173612500</v>
      </c>
      <c r="T8" s="1268">
        <v>173612500</v>
      </c>
    </row>
    <row r="9" spans="1:20" ht="16.149999999999999" customHeight="1" x14ac:dyDescent="0.2">
      <c r="A9" s="1266" t="s">
        <v>1149</v>
      </c>
      <c r="B9" s="1269"/>
      <c r="C9" s="1264">
        <v>321768</v>
      </c>
      <c r="D9" s="1271">
        <v>85</v>
      </c>
      <c r="E9" s="1264">
        <v>27350</v>
      </c>
      <c r="F9" s="1269"/>
      <c r="G9" s="1264">
        <v>321768</v>
      </c>
      <c r="H9" s="1271">
        <v>85</v>
      </c>
      <c r="I9" s="1264">
        <v>27350</v>
      </c>
      <c r="J9" s="1264"/>
      <c r="K9" s="1264">
        <v>321768</v>
      </c>
      <c r="L9" s="1264">
        <v>85</v>
      </c>
      <c r="M9" s="1264">
        <v>27350</v>
      </c>
      <c r="N9" s="1291">
        <f t="shared" si="0"/>
        <v>-0.27999999999883585</v>
      </c>
      <c r="O9" s="1264">
        <f t="shared" si="1"/>
        <v>27350.28</v>
      </c>
      <c r="P9" s="1265">
        <v>27350280</v>
      </c>
      <c r="Q9" s="1264">
        <v>27350280</v>
      </c>
      <c r="R9" s="1264">
        <v>27350280</v>
      </c>
      <c r="S9" s="1268">
        <v>27350280</v>
      </c>
      <c r="T9" s="1268">
        <v>27350280</v>
      </c>
    </row>
    <row r="10" spans="1:20" ht="16.149999999999999" customHeight="1" x14ac:dyDescent="0.2">
      <c r="A10" s="1266" t="s">
        <v>1150</v>
      </c>
      <c r="B10" s="1264"/>
      <c r="C10" s="1272">
        <v>203.00299999999999</v>
      </c>
      <c r="D10" s="1271">
        <v>485000</v>
      </c>
      <c r="E10" s="1264">
        <v>98456</v>
      </c>
      <c r="F10" s="1264"/>
      <c r="G10" s="1272">
        <v>203.00299999999999</v>
      </c>
      <c r="H10" s="1271">
        <v>485000</v>
      </c>
      <c r="I10" s="1264">
        <v>98456</v>
      </c>
      <c r="J10" s="1264"/>
      <c r="K10" s="1264">
        <v>203.00299999999999</v>
      </c>
      <c r="L10" s="1264">
        <v>485000</v>
      </c>
      <c r="M10" s="1264">
        <v>98456</v>
      </c>
      <c r="N10" s="1291">
        <f t="shared" si="0"/>
        <v>-0.45500000000174623</v>
      </c>
      <c r="O10" s="1264">
        <f t="shared" si="1"/>
        <v>98456.455000000002</v>
      </c>
      <c r="P10" s="1265">
        <v>98456455</v>
      </c>
      <c r="Q10" s="1264">
        <v>98456455</v>
      </c>
      <c r="R10" s="1264">
        <v>98456455</v>
      </c>
      <c r="S10" s="1268">
        <v>98456455</v>
      </c>
      <c r="T10" s="1268">
        <v>98456455</v>
      </c>
    </row>
    <row r="11" spans="1:20" ht="16.149999999999999" customHeight="1" x14ac:dyDescent="0.2">
      <c r="A11" s="1266" t="s">
        <v>1151</v>
      </c>
      <c r="B11" s="1264">
        <v>54297</v>
      </c>
      <c r="C11" s="1264"/>
      <c r="D11" s="1271">
        <v>2800</v>
      </c>
      <c r="E11" s="1271">
        <v>152032</v>
      </c>
      <c r="F11" s="1264">
        <v>54297</v>
      </c>
      <c r="G11" s="1264"/>
      <c r="H11" s="1271">
        <v>2800</v>
      </c>
      <c r="I11" s="1271">
        <v>152032</v>
      </c>
      <c r="J11" s="1271">
        <v>54297</v>
      </c>
      <c r="K11" s="1271"/>
      <c r="L11" s="1271">
        <v>2800</v>
      </c>
      <c r="M11" s="1271">
        <v>152032</v>
      </c>
      <c r="N11" s="1291">
        <f t="shared" si="0"/>
        <v>0.39999999999417923</v>
      </c>
      <c r="O11" s="1264">
        <f t="shared" si="1"/>
        <v>152031.6</v>
      </c>
      <c r="P11" s="1265">
        <v>152031600</v>
      </c>
      <c r="Q11" s="1271">
        <v>152031600</v>
      </c>
      <c r="R11" s="1271">
        <v>152031600</v>
      </c>
      <c r="S11" s="1268">
        <v>152031600</v>
      </c>
      <c r="T11" s="1268">
        <v>152031600</v>
      </c>
    </row>
    <row r="12" spans="1:20" ht="16.149999999999999" customHeight="1" x14ac:dyDescent="0.2">
      <c r="A12" s="1266" t="s">
        <v>1152</v>
      </c>
      <c r="B12" s="1264">
        <v>4951</v>
      </c>
      <c r="C12" s="1264"/>
      <c r="D12" s="1271">
        <v>2550</v>
      </c>
      <c r="E12" s="1271">
        <v>12625</v>
      </c>
      <c r="F12" s="1264">
        <v>4951</v>
      </c>
      <c r="G12" s="1264"/>
      <c r="H12" s="1271">
        <v>2550</v>
      </c>
      <c r="I12" s="1271">
        <v>12625</v>
      </c>
      <c r="J12" s="1271">
        <v>4951</v>
      </c>
      <c r="K12" s="1271"/>
      <c r="L12" s="1271">
        <v>2550</v>
      </c>
      <c r="M12" s="1271">
        <v>12625</v>
      </c>
      <c r="N12" s="1291">
        <f t="shared" si="0"/>
        <v>-4.9999999999272404E-2</v>
      </c>
      <c r="O12" s="1264">
        <f t="shared" si="1"/>
        <v>12625.05</v>
      </c>
      <c r="P12" s="1265">
        <v>12625050</v>
      </c>
      <c r="Q12" s="1271">
        <v>12625050</v>
      </c>
      <c r="R12" s="1271">
        <v>12625050</v>
      </c>
      <c r="S12" s="1268">
        <v>12625050</v>
      </c>
      <c r="T12" s="1268">
        <v>12625050</v>
      </c>
    </row>
    <row r="13" spans="1:20" ht="16.149999999999999" customHeight="1" x14ac:dyDescent="0.2">
      <c r="A13" s="1266" t="s">
        <v>1822</v>
      </c>
      <c r="B13" s="1264"/>
      <c r="C13" s="1264"/>
      <c r="D13" s="1271"/>
      <c r="E13" s="1271"/>
      <c r="F13" s="1264"/>
      <c r="G13" s="1264">
        <v>2000</v>
      </c>
      <c r="H13" s="1271">
        <v>500</v>
      </c>
      <c r="I13" s="1271">
        <v>2360</v>
      </c>
      <c r="J13" s="1271"/>
      <c r="K13" s="1271">
        <v>2000</v>
      </c>
      <c r="L13" s="1271">
        <v>500</v>
      </c>
      <c r="M13" s="1271">
        <v>2360</v>
      </c>
      <c r="N13" s="1291">
        <f t="shared" si="0"/>
        <v>0</v>
      </c>
      <c r="O13" s="1264">
        <f t="shared" si="1"/>
        <v>2360</v>
      </c>
      <c r="P13" s="1265">
        <v>2360000</v>
      </c>
      <c r="Q13" s="1271">
        <v>1000000</v>
      </c>
      <c r="R13" s="1271">
        <v>1000000</v>
      </c>
      <c r="S13" s="1268"/>
      <c r="T13" s="1268"/>
    </row>
    <row r="14" spans="1:20" ht="16.149999999999999" customHeight="1" x14ac:dyDescent="0.2">
      <c r="A14" s="1263" t="s">
        <v>1153</v>
      </c>
      <c r="B14" s="1269"/>
      <c r="C14" s="1269"/>
      <c r="D14" s="1269"/>
      <c r="E14" s="1269"/>
      <c r="F14" s="1269"/>
      <c r="G14" s="1269"/>
      <c r="H14" s="1269"/>
      <c r="I14" s="1269"/>
      <c r="J14" s="1269"/>
      <c r="K14" s="1269"/>
      <c r="L14" s="1269"/>
      <c r="M14" s="1269"/>
      <c r="N14" s="1291">
        <f t="shared" si="0"/>
        <v>0</v>
      </c>
      <c r="O14" s="1264">
        <f t="shared" si="1"/>
        <v>0</v>
      </c>
      <c r="P14" s="1265"/>
      <c r="Q14" s="1269"/>
      <c r="R14" s="1269"/>
      <c r="S14" s="1269"/>
      <c r="T14" s="1268"/>
    </row>
    <row r="15" spans="1:20" ht="16.149999999999999" customHeight="1" x14ac:dyDescent="0.2">
      <c r="A15" s="1266" t="s">
        <v>1154</v>
      </c>
      <c r="B15" s="1269"/>
      <c r="C15" s="1270">
        <v>1302.7</v>
      </c>
      <c r="D15" s="1264">
        <v>172374</v>
      </c>
      <c r="E15" s="1264">
        <v>224552</v>
      </c>
      <c r="F15" s="1269"/>
      <c r="G15" s="1270">
        <v>1314.3</v>
      </c>
      <c r="H15" s="1264">
        <v>172374</v>
      </c>
      <c r="I15" s="1264">
        <v>226551</v>
      </c>
      <c r="J15" s="1264"/>
      <c r="K15" s="1264">
        <v>1314.3</v>
      </c>
      <c r="L15" s="1264">
        <v>172374</v>
      </c>
      <c r="M15" s="1264">
        <v>226551</v>
      </c>
      <c r="N15" s="1291">
        <f t="shared" si="0"/>
        <v>-0.14819999999599531</v>
      </c>
      <c r="O15" s="1264">
        <f t="shared" si="1"/>
        <v>226551.1482</v>
      </c>
      <c r="P15" s="1265">
        <f>G15*H15</f>
        <v>226551148.19999999</v>
      </c>
      <c r="Q15" s="1264">
        <f t="shared" ref="Q15:Q44" si="2">G15*H15</f>
        <v>226551148.19999999</v>
      </c>
      <c r="R15" s="1264">
        <v>227533680</v>
      </c>
      <c r="S15" s="1268">
        <v>224551610</v>
      </c>
      <c r="T15" s="1268">
        <v>224551610</v>
      </c>
    </row>
    <row r="16" spans="1:20" ht="16.149999999999999" customHeight="1" x14ac:dyDescent="0.2">
      <c r="A16" s="1273" t="s">
        <v>1155</v>
      </c>
      <c r="B16" s="1269"/>
      <c r="C16" s="1270">
        <v>119.9</v>
      </c>
      <c r="D16" s="1264">
        <v>8372000</v>
      </c>
      <c r="E16" s="1264">
        <v>1003803</v>
      </c>
      <c r="F16" s="1269"/>
      <c r="G16" s="1270">
        <v>121.2</v>
      </c>
      <c r="H16" s="1264">
        <v>8372000</v>
      </c>
      <c r="I16" s="1264">
        <v>1014686</v>
      </c>
      <c r="J16" s="1264"/>
      <c r="K16" s="1264">
        <v>121.2</v>
      </c>
      <c r="L16" s="1264">
        <v>8372000</v>
      </c>
      <c r="M16" s="1264">
        <v>1014686</v>
      </c>
      <c r="N16" s="1291">
        <f t="shared" si="0"/>
        <v>-0.40000000002328306</v>
      </c>
      <c r="O16" s="1264">
        <f t="shared" si="1"/>
        <v>1014686.4</v>
      </c>
      <c r="P16" s="1265">
        <f t="shared" ref="P16:P52" si="3">G16*H16</f>
        <v>1014686400</v>
      </c>
      <c r="Q16" s="1264">
        <f t="shared" si="2"/>
        <v>1014686400</v>
      </c>
      <c r="R16" s="1264">
        <v>1016360800</v>
      </c>
      <c r="S16" s="1274">
        <v>1003802800</v>
      </c>
      <c r="T16" s="1274">
        <v>1003802800</v>
      </c>
    </row>
    <row r="17" spans="1:20" ht="16.149999999999999" customHeight="1" x14ac:dyDescent="0.2">
      <c r="A17" s="1273" t="s">
        <v>1823</v>
      </c>
      <c r="B17" s="1269"/>
      <c r="C17" s="1270">
        <v>119.9</v>
      </c>
      <c r="D17" s="1264">
        <v>1775000</v>
      </c>
      <c r="E17" s="1264">
        <v>212822</v>
      </c>
      <c r="F17" s="1269"/>
      <c r="G17" s="1270">
        <v>121.2</v>
      </c>
      <c r="H17" s="1264">
        <v>1775000</v>
      </c>
      <c r="I17" s="1264">
        <v>215130</v>
      </c>
      <c r="J17" s="1264"/>
      <c r="K17" s="1264">
        <v>121.2</v>
      </c>
      <c r="L17" s="1264">
        <v>1775000</v>
      </c>
      <c r="M17" s="1264">
        <v>215130</v>
      </c>
      <c r="N17" s="1291">
        <f t="shared" si="0"/>
        <v>0</v>
      </c>
      <c r="O17" s="1264">
        <f t="shared" si="1"/>
        <v>215130</v>
      </c>
      <c r="P17" s="1265">
        <f t="shared" si="3"/>
        <v>215130000</v>
      </c>
      <c r="Q17" s="1264">
        <f t="shared" si="2"/>
        <v>215130000</v>
      </c>
      <c r="R17" s="1264">
        <v>215485000</v>
      </c>
      <c r="S17" s="1274">
        <v>212822500</v>
      </c>
      <c r="T17" s="1274">
        <v>212822500</v>
      </c>
    </row>
    <row r="18" spans="1:20" ht="27" customHeight="1" x14ac:dyDescent="0.2">
      <c r="A18" s="1273" t="s">
        <v>1824</v>
      </c>
      <c r="B18" s="1269"/>
      <c r="C18" s="1270"/>
      <c r="D18" s="1264"/>
      <c r="E18" s="1264"/>
      <c r="F18" s="1269"/>
      <c r="G18" s="1270">
        <v>121.2</v>
      </c>
      <c r="H18" s="1264">
        <v>90000</v>
      </c>
      <c r="I18" s="1264">
        <v>10908</v>
      </c>
      <c r="J18" s="1264"/>
      <c r="K18" s="1264">
        <v>121.2</v>
      </c>
      <c r="L18" s="1264">
        <v>90000</v>
      </c>
      <c r="M18" s="1264">
        <v>10908</v>
      </c>
      <c r="N18" s="1291">
        <f t="shared" si="0"/>
        <v>0</v>
      </c>
      <c r="O18" s="1264">
        <f t="shared" si="1"/>
        <v>10908</v>
      </c>
      <c r="P18" s="1265">
        <f t="shared" si="3"/>
        <v>10908000</v>
      </c>
      <c r="Q18" s="1264">
        <f t="shared" si="2"/>
        <v>10908000</v>
      </c>
      <c r="R18" s="1264">
        <v>10926000</v>
      </c>
      <c r="S18" s="1274"/>
      <c r="T18" s="1274"/>
    </row>
    <row r="19" spans="1:20" ht="16.149999999999999" customHeight="1" x14ac:dyDescent="0.2">
      <c r="A19" s="1266" t="s">
        <v>1156</v>
      </c>
      <c r="B19" s="1269"/>
      <c r="C19" s="1269"/>
      <c r="D19" s="1269"/>
      <c r="E19" s="1269"/>
      <c r="F19" s="1269"/>
      <c r="G19" s="1269"/>
      <c r="H19" s="1269"/>
      <c r="I19" s="1269"/>
      <c r="J19" s="1269"/>
      <c r="K19" s="1269"/>
      <c r="L19" s="1269"/>
      <c r="M19" s="1269"/>
      <c r="N19" s="1291">
        <f t="shared" si="0"/>
        <v>0</v>
      </c>
      <c r="O19" s="1264"/>
      <c r="P19" s="1265"/>
      <c r="Q19" s="1264"/>
      <c r="R19" s="1269"/>
      <c r="S19" s="1268"/>
      <c r="T19" s="1268"/>
    </row>
    <row r="20" spans="1:20" ht="16.149999999999999" customHeight="1" x14ac:dyDescent="0.2">
      <c r="A20" s="1266" t="s">
        <v>1157</v>
      </c>
      <c r="B20" s="1269"/>
      <c r="C20" s="1270">
        <v>44</v>
      </c>
      <c r="D20" s="1264">
        <v>717000</v>
      </c>
      <c r="E20" s="1264">
        <v>31548</v>
      </c>
      <c r="F20" s="1269"/>
      <c r="G20" s="1270">
        <v>44.7</v>
      </c>
      <c r="H20" s="1264">
        <v>717000</v>
      </c>
      <c r="I20" s="1264">
        <v>32050</v>
      </c>
      <c r="J20" s="1264"/>
      <c r="K20" s="1264">
        <v>44.7</v>
      </c>
      <c r="L20" s="1264">
        <v>717000</v>
      </c>
      <c r="M20" s="1264">
        <v>32050</v>
      </c>
      <c r="N20" s="1291">
        <f t="shared" si="0"/>
        <v>9.999999999490683E-2</v>
      </c>
      <c r="O20" s="1264">
        <f t="shared" si="1"/>
        <v>32049.900000000005</v>
      </c>
      <c r="P20" s="1265">
        <f t="shared" si="3"/>
        <v>32049900.000000004</v>
      </c>
      <c r="Q20" s="1264">
        <f t="shared" si="2"/>
        <v>32049900.000000004</v>
      </c>
      <c r="R20" s="1264">
        <v>30759300</v>
      </c>
      <c r="S20" s="1274">
        <v>31548000</v>
      </c>
      <c r="T20" s="1274">
        <v>31548000</v>
      </c>
    </row>
    <row r="21" spans="1:20" ht="20.25" customHeight="1" x14ac:dyDescent="0.2">
      <c r="A21" s="1273" t="s">
        <v>1823</v>
      </c>
      <c r="B21" s="1269"/>
      <c r="C21" s="1270">
        <v>44</v>
      </c>
      <c r="D21" s="1264">
        <v>152000</v>
      </c>
      <c r="E21" s="1264">
        <v>6688</v>
      </c>
      <c r="F21" s="1269"/>
      <c r="G21" s="1270">
        <v>44.7</v>
      </c>
      <c r="H21" s="1264">
        <v>152000</v>
      </c>
      <c r="I21" s="1264">
        <v>6794</v>
      </c>
      <c r="J21" s="1264"/>
      <c r="K21" s="1264">
        <v>44.7</v>
      </c>
      <c r="L21" s="1264">
        <v>152000</v>
      </c>
      <c r="M21" s="1264">
        <v>6794</v>
      </c>
      <c r="N21" s="1291">
        <f t="shared" si="0"/>
        <v>-0.3999999999996362</v>
      </c>
      <c r="O21" s="1264">
        <f t="shared" si="1"/>
        <v>6794.4</v>
      </c>
      <c r="P21" s="1265">
        <f t="shared" si="3"/>
        <v>6794400</v>
      </c>
      <c r="Q21" s="1264">
        <f t="shared" si="2"/>
        <v>6794400</v>
      </c>
      <c r="R21" s="1264">
        <v>6520800</v>
      </c>
      <c r="S21" s="1275">
        <v>6688000</v>
      </c>
      <c r="T21" s="1275">
        <v>6688000</v>
      </c>
    </row>
    <row r="22" spans="1:20" ht="25.15" customHeight="1" x14ac:dyDescent="0.2">
      <c r="A22" s="1273" t="s">
        <v>1158</v>
      </c>
      <c r="B22" s="1269"/>
      <c r="C22" s="1264">
        <v>2</v>
      </c>
      <c r="D22" s="1264">
        <v>2674000</v>
      </c>
      <c r="E22" s="1264">
        <v>5348</v>
      </c>
      <c r="F22" s="1269"/>
      <c r="G22" s="1264">
        <v>4</v>
      </c>
      <c r="H22" s="1264">
        <v>2674000</v>
      </c>
      <c r="I22" s="1264">
        <v>10696</v>
      </c>
      <c r="J22" s="1264"/>
      <c r="K22" s="1264">
        <v>4</v>
      </c>
      <c r="L22" s="1264">
        <v>2674000</v>
      </c>
      <c r="M22" s="1264">
        <v>10696</v>
      </c>
      <c r="N22" s="1291">
        <f t="shared" si="0"/>
        <v>0</v>
      </c>
      <c r="O22" s="1264">
        <f t="shared" si="1"/>
        <v>10696</v>
      </c>
      <c r="P22" s="1265">
        <f t="shared" si="3"/>
        <v>10696000</v>
      </c>
      <c r="Q22" s="1264">
        <f t="shared" si="2"/>
        <v>10696000</v>
      </c>
      <c r="R22" s="1264">
        <v>10696000</v>
      </c>
      <c r="S22" s="1276">
        <v>5348000</v>
      </c>
      <c r="T22" s="1276">
        <v>5348000</v>
      </c>
    </row>
    <row r="23" spans="1:20" ht="19.5" customHeight="1" x14ac:dyDescent="0.2">
      <c r="A23" s="1273" t="s">
        <v>1823</v>
      </c>
      <c r="B23" s="1269"/>
      <c r="C23" s="1264">
        <v>2</v>
      </c>
      <c r="D23" s="1264">
        <v>567000</v>
      </c>
      <c r="E23" s="1264">
        <v>1134</v>
      </c>
      <c r="F23" s="1269"/>
      <c r="G23" s="1264">
        <v>4</v>
      </c>
      <c r="H23" s="1264">
        <v>567000</v>
      </c>
      <c r="I23" s="1264">
        <v>2268</v>
      </c>
      <c r="J23" s="1264"/>
      <c r="K23" s="1264">
        <v>4</v>
      </c>
      <c r="L23" s="1264">
        <v>567000</v>
      </c>
      <c r="M23" s="1264">
        <v>2268</v>
      </c>
      <c r="N23" s="1291">
        <f t="shared" si="0"/>
        <v>0</v>
      </c>
      <c r="O23" s="1264">
        <f t="shared" si="1"/>
        <v>2268</v>
      </c>
      <c r="P23" s="1265">
        <f t="shared" si="3"/>
        <v>2268000</v>
      </c>
      <c r="Q23" s="1264">
        <f t="shared" si="2"/>
        <v>2268000</v>
      </c>
      <c r="R23" s="1264">
        <v>2268000</v>
      </c>
      <c r="S23" s="1277">
        <v>1134000</v>
      </c>
      <c r="T23" s="1277">
        <v>1134000</v>
      </c>
    </row>
    <row r="24" spans="1:20" ht="25.15" customHeight="1" x14ac:dyDescent="0.2">
      <c r="A24" s="1273" t="s">
        <v>1312</v>
      </c>
      <c r="B24" s="1269"/>
      <c r="C24" s="1264">
        <v>1</v>
      </c>
      <c r="D24" s="1264">
        <v>864000</v>
      </c>
      <c r="E24" s="1264">
        <v>864</v>
      </c>
      <c r="F24" s="1269"/>
      <c r="G24" s="1264">
        <v>1</v>
      </c>
      <c r="H24" s="1264">
        <v>864000</v>
      </c>
      <c r="I24" s="1264">
        <v>864</v>
      </c>
      <c r="J24" s="1264"/>
      <c r="K24" s="1264">
        <v>1</v>
      </c>
      <c r="L24" s="1264">
        <v>864000</v>
      </c>
      <c r="M24" s="1264">
        <v>864</v>
      </c>
      <c r="N24" s="1291">
        <f t="shared" si="0"/>
        <v>0</v>
      </c>
      <c r="O24" s="1264">
        <f t="shared" si="1"/>
        <v>864</v>
      </c>
      <c r="P24" s="1265">
        <f t="shared" si="3"/>
        <v>864000</v>
      </c>
      <c r="Q24" s="1264">
        <f t="shared" si="2"/>
        <v>864000</v>
      </c>
      <c r="R24" s="1264">
        <v>864000</v>
      </c>
      <c r="S24" s="1276">
        <v>864000</v>
      </c>
      <c r="T24" s="1276">
        <v>864000</v>
      </c>
    </row>
    <row r="25" spans="1:20" ht="18" customHeight="1" x14ac:dyDescent="0.2">
      <c r="A25" s="1273" t="s">
        <v>1823</v>
      </c>
      <c r="B25" s="1269"/>
      <c r="C25" s="1264">
        <v>1</v>
      </c>
      <c r="D25" s="1264">
        <v>183000</v>
      </c>
      <c r="E25" s="1264">
        <v>183</v>
      </c>
      <c r="F25" s="1269"/>
      <c r="G25" s="1264">
        <v>1</v>
      </c>
      <c r="H25" s="1264">
        <v>183000</v>
      </c>
      <c r="I25" s="1264">
        <v>183</v>
      </c>
      <c r="J25" s="1264"/>
      <c r="K25" s="1264">
        <v>1</v>
      </c>
      <c r="L25" s="1264">
        <v>183000</v>
      </c>
      <c r="M25" s="1264">
        <v>183</v>
      </c>
      <c r="N25" s="1291">
        <f t="shared" si="0"/>
        <v>0</v>
      </c>
      <c r="O25" s="1264">
        <f t="shared" si="1"/>
        <v>183</v>
      </c>
      <c r="P25" s="1265">
        <f t="shared" si="3"/>
        <v>183000</v>
      </c>
      <c r="Q25" s="1264">
        <f t="shared" si="2"/>
        <v>183000</v>
      </c>
      <c r="R25" s="1264">
        <v>183000</v>
      </c>
      <c r="S25" s="1277">
        <v>183000</v>
      </c>
      <c r="T25" s="1277">
        <v>183000</v>
      </c>
    </row>
    <row r="26" spans="1:20" ht="24.75" customHeight="1" x14ac:dyDescent="0.2">
      <c r="A26" s="1273" t="s">
        <v>1159</v>
      </c>
      <c r="B26" s="1278"/>
      <c r="C26" s="1270">
        <v>82</v>
      </c>
      <c r="D26" s="1264">
        <v>5268000</v>
      </c>
      <c r="E26" s="1264">
        <v>431976</v>
      </c>
      <c r="F26" s="1278"/>
      <c r="G26" s="1270">
        <v>81.7</v>
      </c>
      <c r="H26" s="1264">
        <v>5268000</v>
      </c>
      <c r="I26" s="1264">
        <v>430396</v>
      </c>
      <c r="J26" s="1264"/>
      <c r="K26" s="1264">
        <v>81.7</v>
      </c>
      <c r="L26" s="1264">
        <v>5268000</v>
      </c>
      <c r="M26" s="1264">
        <v>430396</v>
      </c>
      <c r="N26" s="1291">
        <f t="shared" si="0"/>
        <v>0.40000000002328306</v>
      </c>
      <c r="O26" s="1264">
        <f t="shared" si="1"/>
        <v>430395.6</v>
      </c>
      <c r="P26" s="1265">
        <f t="shared" si="3"/>
        <v>430395600</v>
      </c>
      <c r="Q26" s="1264">
        <f t="shared" si="2"/>
        <v>430395600</v>
      </c>
      <c r="R26" s="1264">
        <v>431976000</v>
      </c>
      <c r="S26" s="1268">
        <v>431976000</v>
      </c>
      <c r="T26" s="1268">
        <v>431976000</v>
      </c>
    </row>
    <row r="27" spans="1:20" ht="15" customHeight="1" x14ac:dyDescent="0.2">
      <c r="A27" s="1263" t="s">
        <v>1160</v>
      </c>
      <c r="B27" s="1269"/>
      <c r="C27" s="1269"/>
      <c r="D27" s="1269"/>
      <c r="E27" s="1269"/>
      <c r="F27" s="1269"/>
      <c r="G27" s="1269"/>
      <c r="H27" s="1269"/>
      <c r="I27" s="1269"/>
      <c r="J27" s="1269"/>
      <c r="K27" s="1269"/>
      <c r="L27" s="1269"/>
      <c r="M27" s="1269"/>
      <c r="N27" s="1291"/>
      <c r="O27" s="1264"/>
      <c r="P27" s="1265"/>
      <c r="Q27" s="1264"/>
      <c r="R27" s="1269"/>
      <c r="S27" s="1269"/>
      <c r="T27" s="1268"/>
    </row>
    <row r="28" spans="1:20" ht="15" customHeight="1" x14ac:dyDescent="0.2">
      <c r="A28" s="1266" t="s">
        <v>1161</v>
      </c>
      <c r="B28" s="1269"/>
      <c r="C28" s="1270">
        <v>8.3000000000000007</v>
      </c>
      <c r="D28" s="1264">
        <v>6643100</v>
      </c>
      <c r="E28" s="1264">
        <v>55138</v>
      </c>
      <c r="F28" s="1269"/>
      <c r="G28" s="1270">
        <v>9</v>
      </c>
      <c r="H28" s="1264">
        <v>7140000</v>
      </c>
      <c r="I28" s="1264">
        <v>64260</v>
      </c>
      <c r="J28" s="1264"/>
      <c r="K28" s="1264">
        <v>9</v>
      </c>
      <c r="L28" s="1264">
        <v>7140000</v>
      </c>
      <c r="M28" s="1264">
        <v>64260</v>
      </c>
      <c r="N28" s="1291">
        <f t="shared" si="0"/>
        <v>0</v>
      </c>
      <c r="O28" s="1264">
        <f t="shared" si="1"/>
        <v>64260</v>
      </c>
      <c r="P28" s="1265">
        <f t="shared" si="3"/>
        <v>64260000</v>
      </c>
      <c r="Q28" s="1264">
        <f t="shared" si="2"/>
        <v>64260000</v>
      </c>
      <c r="R28" s="1264">
        <v>64260000</v>
      </c>
      <c r="S28" s="1264">
        <v>64260000</v>
      </c>
      <c r="T28" s="1268">
        <v>55137730</v>
      </c>
    </row>
    <row r="29" spans="1:20" ht="15" customHeight="1" x14ac:dyDescent="0.2">
      <c r="A29" s="1266" t="s">
        <v>1162</v>
      </c>
      <c r="B29" s="1269"/>
      <c r="C29" s="1267">
        <v>22.6</v>
      </c>
      <c r="D29" s="1264">
        <v>6770000</v>
      </c>
      <c r="E29" s="1264">
        <v>153002</v>
      </c>
      <c r="F29" s="1269"/>
      <c r="G29" s="1267">
        <v>22.6</v>
      </c>
      <c r="H29" s="1264">
        <v>6770000</v>
      </c>
      <c r="I29" s="1264">
        <v>153002</v>
      </c>
      <c r="J29" s="1264"/>
      <c r="K29" s="1264">
        <v>22.6</v>
      </c>
      <c r="L29" s="1264">
        <v>6770000</v>
      </c>
      <c r="M29" s="1264">
        <v>153002</v>
      </c>
      <c r="N29" s="1291">
        <f t="shared" si="0"/>
        <v>0</v>
      </c>
      <c r="O29" s="1264">
        <f t="shared" si="1"/>
        <v>153002</v>
      </c>
      <c r="P29" s="1265">
        <f t="shared" si="3"/>
        <v>153002000</v>
      </c>
      <c r="Q29" s="1264">
        <f t="shared" si="2"/>
        <v>153002000</v>
      </c>
      <c r="R29" s="1264">
        <v>153002000</v>
      </c>
      <c r="S29" s="1268">
        <v>153002000</v>
      </c>
      <c r="T29" s="1268">
        <v>153002000</v>
      </c>
    </row>
    <row r="30" spans="1:20" ht="15" customHeight="1" x14ac:dyDescent="0.2">
      <c r="A30" s="1266" t="s">
        <v>1278</v>
      </c>
      <c r="B30" s="1269"/>
      <c r="C30" s="1270">
        <v>1</v>
      </c>
      <c r="D30" s="1264">
        <v>15000000</v>
      </c>
      <c r="E30" s="1264">
        <v>15000</v>
      </c>
      <c r="F30" s="1269"/>
      <c r="G30" s="1270">
        <v>1</v>
      </c>
      <c r="H30" s="1264">
        <v>15000000</v>
      </c>
      <c r="I30" s="1264">
        <v>15000</v>
      </c>
      <c r="J30" s="1264"/>
      <c r="K30" s="1264">
        <v>1</v>
      </c>
      <c r="L30" s="1264">
        <v>15000000</v>
      </c>
      <c r="M30" s="1264">
        <v>15000</v>
      </c>
      <c r="N30" s="1291">
        <f t="shared" si="0"/>
        <v>0</v>
      </c>
      <c r="O30" s="1264">
        <f t="shared" si="1"/>
        <v>15000</v>
      </c>
      <c r="P30" s="1265">
        <f t="shared" si="3"/>
        <v>15000000</v>
      </c>
      <c r="Q30" s="1264">
        <f t="shared" si="2"/>
        <v>15000000</v>
      </c>
      <c r="R30" s="1264">
        <v>15000000</v>
      </c>
      <c r="S30" s="1268">
        <v>15000000</v>
      </c>
      <c r="T30" s="1268">
        <v>15000000</v>
      </c>
    </row>
    <row r="31" spans="1:20" ht="15" customHeight="1" x14ac:dyDescent="0.2">
      <c r="A31" s="1273" t="s">
        <v>1409</v>
      </c>
      <c r="B31" s="1269"/>
      <c r="C31" s="1264">
        <v>13726</v>
      </c>
      <c r="D31" s="1264">
        <v>5255</v>
      </c>
      <c r="E31" s="1264">
        <v>72130</v>
      </c>
      <c r="F31" s="1269"/>
      <c r="G31" s="1264">
        <v>13726</v>
      </c>
      <c r="H31" s="1264">
        <v>5255</v>
      </c>
      <c r="I31" s="1264">
        <v>72130</v>
      </c>
      <c r="J31" s="1264"/>
      <c r="K31" s="1264">
        <v>13726</v>
      </c>
      <c r="L31" s="1264">
        <v>5255</v>
      </c>
      <c r="M31" s="1264">
        <v>72130</v>
      </c>
      <c r="N31" s="1291">
        <f t="shared" si="0"/>
        <v>-0.13000000000465661</v>
      </c>
      <c r="O31" s="1264">
        <f t="shared" si="1"/>
        <v>72130.13</v>
      </c>
      <c r="P31" s="1265">
        <f t="shared" si="3"/>
        <v>72130130</v>
      </c>
      <c r="Q31" s="1264">
        <f t="shared" si="2"/>
        <v>72130130</v>
      </c>
      <c r="R31" s="1264">
        <v>72130130</v>
      </c>
      <c r="S31" s="1268">
        <v>72130130</v>
      </c>
      <c r="T31" s="1268">
        <v>72130130</v>
      </c>
    </row>
    <row r="32" spans="1:20" ht="12.75" customHeight="1" x14ac:dyDescent="0.2">
      <c r="A32" s="1266" t="s">
        <v>1163</v>
      </c>
      <c r="B32" s="1269"/>
      <c r="C32" s="1264">
        <v>310</v>
      </c>
      <c r="D32" s="1264">
        <v>97410</v>
      </c>
      <c r="E32" s="1264">
        <v>30197</v>
      </c>
      <c r="F32" s="1269"/>
      <c r="G32" s="1264">
        <v>310</v>
      </c>
      <c r="H32" s="1264">
        <v>97410</v>
      </c>
      <c r="I32" s="1264">
        <v>30197</v>
      </c>
      <c r="J32" s="1264"/>
      <c r="K32" s="1264">
        <v>310</v>
      </c>
      <c r="L32" s="1264">
        <v>97410</v>
      </c>
      <c r="M32" s="1264">
        <v>30197</v>
      </c>
      <c r="N32" s="1291">
        <f t="shared" si="0"/>
        <v>-9.9999999998544808E-2</v>
      </c>
      <c r="O32" s="1264">
        <f t="shared" si="1"/>
        <v>30197.1</v>
      </c>
      <c r="P32" s="1265">
        <f t="shared" si="3"/>
        <v>30197100</v>
      </c>
      <c r="Q32" s="1264">
        <f t="shared" si="2"/>
        <v>30197100</v>
      </c>
      <c r="R32" s="1264">
        <v>30197100</v>
      </c>
      <c r="S32" s="1268">
        <v>30197100</v>
      </c>
      <c r="T32" s="1268">
        <v>30197100</v>
      </c>
    </row>
    <row r="33" spans="1:20" ht="14.25" customHeight="1" x14ac:dyDescent="0.2">
      <c r="A33" s="1266" t="s">
        <v>1164</v>
      </c>
      <c r="B33" s="1269"/>
      <c r="C33" s="1264"/>
      <c r="D33" s="1264"/>
      <c r="E33" s="1264"/>
      <c r="F33" s="1269"/>
      <c r="G33" s="1264"/>
      <c r="H33" s="1264"/>
      <c r="I33" s="1264"/>
      <c r="J33" s="1264"/>
      <c r="K33" s="1264"/>
      <c r="L33" s="1264"/>
      <c r="M33" s="1264"/>
      <c r="N33" s="1291"/>
      <c r="O33" s="1264"/>
      <c r="P33" s="1265"/>
      <c r="Q33" s="1264"/>
      <c r="R33" s="1264"/>
      <c r="S33" s="1268"/>
      <c r="T33" s="1268"/>
    </row>
    <row r="34" spans="1:20" ht="15" customHeight="1" x14ac:dyDescent="0.2">
      <c r="A34" s="1266" t="s">
        <v>1165</v>
      </c>
      <c r="B34" s="1269"/>
      <c r="C34" s="1264">
        <v>2</v>
      </c>
      <c r="D34" s="1264">
        <v>25000</v>
      </c>
      <c r="E34" s="1264">
        <v>50</v>
      </c>
      <c r="F34" s="1269"/>
      <c r="G34" s="1264">
        <v>2</v>
      </c>
      <c r="H34" s="1264">
        <v>25000</v>
      </c>
      <c r="I34" s="1264">
        <v>50</v>
      </c>
      <c r="J34" s="1264"/>
      <c r="K34" s="1264">
        <v>2</v>
      </c>
      <c r="L34" s="1264">
        <v>25000</v>
      </c>
      <c r="M34" s="1264">
        <v>50</v>
      </c>
      <c r="N34" s="1291">
        <f t="shared" si="0"/>
        <v>0</v>
      </c>
      <c r="O34" s="1264">
        <f t="shared" si="1"/>
        <v>50</v>
      </c>
      <c r="P34" s="1265">
        <f t="shared" si="3"/>
        <v>50000</v>
      </c>
      <c r="Q34" s="1264">
        <f t="shared" si="2"/>
        <v>50000</v>
      </c>
      <c r="R34" s="1264">
        <v>50000</v>
      </c>
      <c r="S34" s="1268">
        <v>50000</v>
      </c>
      <c r="T34" s="1268">
        <v>50000</v>
      </c>
    </row>
    <row r="35" spans="1:20" ht="15" customHeight="1" x14ac:dyDescent="0.2">
      <c r="A35" s="1266" t="s">
        <v>1166</v>
      </c>
      <c r="B35" s="1269"/>
      <c r="C35" s="1264">
        <v>50</v>
      </c>
      <c r="D35" s="1264">
        <v>842600</v>
      </c>
      <c r="E35" s="1264">
        <v>42130</v>
      </c>
      <c r="F35" s="1269"/>
      <c r="G35" s="1264">
        <v>50</v>
      </c>
      <c r="H35" s="1264">
        <v>842600</v>
      </c>
      <c r="I35" s="1264">
        <v>42130</v>
      </c>
      <c r="J35" s="1264"/>
      <c r="K35" s="1264">
        <v>50</v>
      </c>
      <c r="L35" s="1264">
        <v>842600</v>
      </c>
      <c r="M35" s="1264">
        <v>42130</v>
      </c>
      <c r="N35" s="1291">
        <f t="shared" si="0"/>
        <v>0</v>
      </c>
      <c r="O35" s="1264">
        <f t="shared" si="1"/>
        <v>42130</v>
      </c>
      <c r="P35" s="1265">
        <f t="shared" si="3"/>
        <v>42130000</v>
      </c>
      <c r="Q35" s="1264">
        <f t="shared" si="2"/>
        <v>42130000</v>
      </c>
      <c r="R35" s="1264">
        <v>42130000</v>
      </c>
      <c r="S35" s="1268">
        <v>42130000</v>
      </c>
      <c r="T35" s="1268">
        <v>42130000</v>
      </c>
    </row>
    <row r="36" spans="1:20" ht="27" customHeight="1" x14ac:dyDescent="0.2">
      <c r="A36" s="1273" t="s">
        <v>1167</v>
      </c>
      <c r="B36" s="1269"/>
      <c r="C36" s="1264">
        <v>55</v>
      </c>
      <c r="D36" s="1264">
        <v>558800</v>
      </c>
      <c r="E36" s="1264">
        <v>30734</v>
      </c>
      <c r="F36" s="1269"/>
      <c r="G36" s="1264">
        <v>55</v>
      </c>
      <c r="H36" s="1264">
        <v>558800</v>
      </c>
      <c r="I36" s="1264">
        <v>30734</v>
      </c>
      <c r="J36" s="1264"/>
      <c r="K36" s="1264">
        <v>55</v>
      </c>
      <c r="L36" s="1264">
        <v>558800</v>
      </c>
      <c r="M36" s="1264">
        <v>30734</v>
      </c>
      <c r="N36" s="1291">
        <f t="shared" si="0"/>
        <v>0</v>
      </c>
      <c r="O36" s="1264">
        <f t="shared" si="1"/>
        <v>30734</v>
      </c>
      <c r="P36" s="1265">
        <f t="shared" si="3"/>
        <v>30734000</v>
      </c>
      <c r="Q36" s="1264">
        <f t="shared" si="2"/>
        <v>30734000</v>
      </c>
      <c r="R36" s="1264">
        <v>30734000</v>
      </c>
      <c r="S36" s="1264">
        <v>30734000</v>
      </c>
      <c r="T36" s="1264">
        <v>30734000</v>
      </c>
    </row>
    <row r="37" spans="1:20" ht="21.75" customHeight="1" x14ac:dyDescent="0.2">
      <c r="A37" s="1273" t="s">
        <v>1168</v>
      </c>
      <c r="B37" s="1269"/>
      <c r="C37" s="1264">
        <v>4</v>
      </c>
      <c r="D37" s="1264">
        <v>1119800</v>
      </c>
      <c r="E37" s="1264">
        <v>4479</v>
      </c>
      <c r="F37" s="1269"/>
      <c r="G37" s="1264">
        <v>4</v>
      </c>
      <c r="H37" s="1264">
        <v>1119800</v>
      </c>
      <c r="I37" s="1264">
        <v>4479</v>
      </c>
      <c r="J37" s="1264"/>
      <c r="K37" s="1264">
        <v>4</v>
      </c>
      <c r="L37" s="1264">
        <v>1119800</v>
      </c>
      <c r="M37" s="1264">
        <v>4479</v>
      </c>
      <c r="N37" s="1291">
        <f t="shared" si="0"/>
        <v>-0.1999999999998181</v>
      </c>
      <c r="O37" s="1264">
        <f t="shared" si="1"/>
        <v>4479.2</v>
      </c>
      <c r="P37" s="1265">
        <f t="shared" si="3"/>
        <v>4479200</v>
      </c>
      <c r="Q37" s="1264">
        <f t="shared" si="2"/>
        <v>4479200</v>
      </c>
      <c r="R37" s="1264">
        <v>4479200</v>
      </c>
      <c r="S37" s="1268">
        <v>4479200</v>
      </c>
      <c r="T37" s="1268">
        <v>4479200</v>
      </c>
    </row>
    <row r="38" spans="1:20" ht="21.75" customHeight="1" x14ac:dyDescent="0.2">
      <c r="A38" s="1273" t="s">
        <v>1169</v>
      </c>
      <c r="B38" s="1269"/>
      <c r="C38" s="1264">
        <v>20</v>
      </c>
      <c r="D38" s="1264">
        <v>605500</v>
      </c>
      <c r="E38" s="1264">
        <v>12110</v>
      </c>
      <c r="F38" s="1269"/>
      <c r="G38" s="1264">
        <v>20</v>
      </c>
      <c r="H38" s="1264">
        <v>605500</v>
      </c>
      <c r="I38" s="1264">
        <v>12110</v>
      </c>
      <c r="J38" s="1264"/>
      <c r="K38" s="1264">
        <v>20</v>
      </c>
      <c r="L38" s="1264">
        <v>605500</v>
      </c>
      <c r="M38" s="1264">
        <v>12110</v>
      </c>
      <c r="N38" s="1291">
        <f t="shared" si="0"/>
        <v>0</v>
      </c>
      <c r="O38" s="1264">
        <f t="shared" si="1"/>
        <v>12110</v>
      </c>
      <c r="P38" s="1265">
        <f t="shared" si="3"/>
        <v>12110000</v>
      </c>
      <c r="Q38" s="1264">
        <f t="shared" si="2"/>
        <v>12110000</v>
      </c>
      <c r="R38" s="1264">
        <v>12110000</v>
      </c>
      <c r="S38" s="1268">
        <v>12110000</v>
      </c>
      <c r="T38" s="1268">
        <v>12110000</v>
      </c>
    </row>
    <row r="39" spans="1:20" ht="21" customHeight="1" x14ac:dyDescent="0.2">
      <c r="A39" s="1273" t="s">
        <v>1170</v>
      </c>
      <c r="B39" s="1269"/>
      <c r="C39" s="1264">
        <v>8</v>
      </c>
      <c r="D39" s="1264">
        <v>579400</v>
      </c>
      <c r="E39" s="1264">
        <v>4635</v>
      </c>
      <c r="F39" s="1269"/>
      <c r="G39" s="1264">
        <v>8</v>
      </c>
      <c r="H39" s="1264">
        <v>579400</v>
      </c>
      <c r="I39" s="1264">
        <v>4635</v>
      </c>
      <c r="J39" s="1264"/>
      <c r="K39" s="1264">
        <v>8</v>
      </c>
      <c r="L39" s="1264">
        <v>579400</v>
      </c>
      <c r="M39" s="1264">
        <v>4635</v>
      </c>
      <c r="N39" s="1291">
        <f t="shared" si="0"/>
        <v>-0.1999999999998181</v>
      </c>
      <c r="O39" s="1264">
        <f t="shared" si="1"/>
        <v>4635.2</v>
      </c>
      <c r="P39" s="1265">
        <f t="shared" si="3"/>
        <v>4635200</v>
      </c>
      <c r="Q39" s="1264">
        <f t="shared" si="2"/>
        <v>4635200</v>
      </c>
      <c r="R39" s="1264">
        <v>4635200</v>
      </c>
      <c r="S39" s="1264">
        <v>4635200</v>
      </c>
      <c r="T39" s="1264">
        <v>4635200</v>
      </c>
    </row>
    <row r="40" spans="1:20" ht="21" customHeight="1" x14ac:dyDescent="0.2">
      <c r="A40" s="1279" t="s">
        <v>1313</v>
      </c>
      <c r="B40" s="1269"/>
      <c r="C40" s="1269"/>
      <c r="D40" s="1269"/>
      <c r="E40" s="1269"/>
      <c r="F40" s="1269"/>
      <c r="G40" s="1269"/>
      <c r="H40" s="1269"/>
      <c r="I40" s="1269"/>
      <c r="J40" s="1269"/>
      <c r="K40" s="1269"/>
      <c r="L40" s="1269"/>
      <c r="M40" s="1269"/>
      <c r="N40" s="1291"/>
      <c r="O40" s="1264"/>
      <c r="P40" s="1265"/>
      <c r="Q40" s="1264"/>
      <c r="R40" s="1269"/>
      <c r="S40" s="1268"/>
      <c r="T40" s="1268"/>
    </row>
    <row r="41" spans="1:20" ht="13.5" customHeight="1" x14ac:dyDescent="0.2">
      <c r="A41" s="1266" t="s">
        <v>1171</v>
      </c>
      <c r="B41" s="1269"/>
      <c r="C41" s="1269"/>
      <c r="D41" s="1269"/>
      <c r="E41" s="1269"/>
      <c r="F41" s="1269"/>
      <c r="G41" s="1269"/>
      <c r="H41" s="1269"/>
      <c r="I41" s="1269"/>
      <c r="J41" s="1269"/>
      <c r="K41" s="1269"/>
      <c r="L41" s="1269"/>
      <c r="M41" s="1269"/>
      <c r="N41" s="1291"/>
      <c r="O41" s="1264"/>
      <c r="P41" s="1265"/>
      <c r="Q41" s="1264"/>
      <c r="R41" s="1269"/>
      <c r="S41" s="1268"/>
      <c r="T41" s="1268"/>
    </row>
    <row r="42" spans="1:20" ht="13.5" customHeight="1" x14ac:dyDescent="0.2">
      <c r="A42" s="1266" t="s">
        <v>1172</v>
      </c>
      <c r="B42" s="1269"/>
      <c r="C42" s="1270">
        <v>23.7</v>
      </c>
      <c r="D42" s="1264">
        <v>8522000</v>
      </c>
      <c r="E42" s="1264">
        <v>201971</v>
      </c>
      <c r="F42" s="1269"/>
      <c r="G42" s="1270">
        <v>25</v>
      </c>
      <c r="H42" s="1264">
        <v>8522000</v>
      </c>
      <c r="I42" s="1264">
        <v>213050</v>
      </c>
      <c r="J42" s="1264"/>
      <c r="K42" s="1264">
        <v>25</v>
      </c>
      <c r="L42" s="1264">
        <v>8522000</v>
      </c>
      <c r="M42" s="1264">
        <v>213050</v>
      </c>
      <c r="N42" s="1291">
        <f>I42-O42</f>
        <v>0</v>
      </c>
      <c r="O42" s="1264">
        <f t="shared" si="1"/>
        <v>213050</v>
      </c>
      <c r="P42" s="1265">
        <f t="shared" si="3"/>
        <v>213050000</v>
      </c>
      <c r="Q42" s="1264">
        <f t="shared" si="2"/>
        <v>213050000</v>
      </c>
      <c r="R42" s="1264">
        <v>208789000</v>
      </c>
      <c r="S42" s="1274">
        <v>201971400</v>
      </c>
      <c r="T42" s="1274">
        <v>201971400</v>
      </c>
    </row>
    <row r="43" spans="1:20" ht="13.5" customHeight="1" x14ac:dyDescent="0.2">
      <c r="A43" s="1273" t="s">
        <v>1823</v>
      </c>
      <c r="B43" s="1269"/>
      <c r="C43" s="1270">
        <v>23.7</v>
      </c>
      <c r="D43" s="1264">
        <v>1775000</v>
      </c>
      <c r="E43" s="1264">
        <v>42068</v>
      </c>
      <c r="F43" s="1269"/>
      <c r="G43" s="1270">
        <v>25</v>
      </c>
      <c r="H43" s="1264">
        <v>1775000</v>
      </c>
      <c r="I43" s="1264">
        <v>44375</v>
      </c>
      <c r="J43" s="1264"/>
      <c r="K43" s="1264">
        <v>25</v>
      </c>
      <c r="L43" s="1264">
        <v>1775000</v>
      </c>
      <c r="M43" s="1264">
        <v>44375</v>
      </c>
      <c r="N43" s="1291">
        <f t="shared" ref="N43:N67" si="4">I43-O43</f>
        <v>0</v>
      </c>
      <c r="O43" s="1264">
        <f t="shared" si="1"/>
        <v>44375</v>
      </c>
      <c r="P43" s="1265">
        <f t="shared" si="3"/>
        <v>44375000</v>
      </c>
      <c r="Q43" s="1264">
        <f t="shared" si="2"/>
        <v>44375000</v>
      </c>
      <c r="R43" s="1264">
        <v>43487500</v>
      </c>
      <c r="S43" s="1274">
        <v>42067500</v>
      </c>
      <c r="T43" s="1274">
        <v>42067500</v>
      </c>
    </row>
    <row r="44" spans="1:20" ht="26.25" customHeight="1" x14ac:dyDescent="0.2">
      <c r="A44" s="1273" t="s">
        <v>1173</v>
      </c>
      <c r="B44" s="1269"/>
      <c r="C44" s="1270">
        <v>60.3</v>
      </c>
      <c r="D44" s="1264">
        <v>7338000</v>
      </c>
      <c r="E44" s="1264">
        <v>442481</v>
      </c>
      <c r="F44" s="1269"/>
      <c r="G44" s="1270">
        <v>57.9</v>
      </c>
      <c r="H44" s="1264">
        <v>7338000</v>
      </c>
      <c r="I44" s="1264">
        <v>424870</v>
      </c>
      <c r="J44" s="1264"/>
      <c r="K44" s="1264">
        <v>57.9</v>
      </c>
      <c r="L44" s="1264">
        <v>7338000</v>
      </c>
      <c r="M44" s="1264">
        <v>424870</v>
      </c>
      <c r="N44" s="1291">
        <f t="shared" si="4"/>
        <v>-0.20000000001164153</v>
      </c>
      <c r="O44" s="1264">
        <f t="shared" si="1"/>
        <v>424870.2</v>
      </c>
      <c r="P44" s="1265">
        <f t="shared" si="3"/>
        <v>424870200</v>
      </c>
      <c r="Q44" s="1264">
        <f t="shared" si="2"/>
        <v>424870200</v>
      </c>
      <c r="R44" s="1264">
        <v>425604000</v>
      </c>
      <c r="S44" s="1268">
        <v>442481400</v>
      </c>
      <c r="T44" s="1268">
        <v>442481400</v>
      </c>
    </row>
    <row r="45" spans="1:20" ht="13.5" customHeight="1" x14ac:dyDescent="0.2">
      <c r="A45" s="1266" t="s">
        <v>1174</v>
      </c>
      <c r="B45" s="1269"/>
      <c r="C45" s="1269"/>
      <c r="D45" s="1269"/>
      <c r="E45" s="1264">
        <v>119963</v>
      </c>
      <c r="F45" s="1269"/>
      <c r="G45" s="1269"/>
      <c r="H45" s="1269"/>
      <c r="I45" s="1264">
        <v>94569</v>
      </c>
      <c r="J45" s="1264"/>
      <c r="K45" s="1264"/>
      <c r="L45" s="1264"/>
      <c r="M45" s="1264">
        <v>94569</v>
      </c>
      <c r="N45" s="1291">
        <f t="shared" si="4"/>
        <v>0.73200000000360887</v>
      </c>
      <c r="O45" s="1264">
        <f t="shared" si="1"/>
        <v>94568.267999999996</v>
      </c>
      <c r="P45" s="1265">
        <v>94568268</v>
      </c>
      <c r="Q45" s="1264">
        <v>119962747</v>
      </c>
      <c r="R45" s="1264">
        <v>119962747</v>
      </c>
      <c r="S45" s="1280">
        <v>119962747</v>
      </c>
      <c r="T45" s="1280">
        <v>119962747</v>
      </c>
    </row>
    <row r="46" spans="1:20" ht="34.5" customHeight="1" x14ac:dyDescent="0.2">
      <c r="A46" s="1279" t="s">
        <v>1825</v>
      </c>
      <c r="B46" s="1269"/>
      <c r="C46" s="1269"/>
      <c r="D46" s="1269"/>
      <c r="E46" s="1269"/>
      <c r="F46" s="1269"/>
      <c r="G46" s="1269"/>
      <c r="H46" s="1269"/>
      <c r="I46" s="1269"/>
      <c r="J46" s="1269"/>
      <c r="K46" s="1269"/>
      <c r="L46" s="1269"/>
      <c r="M46" s="1269"/>
      <c r="N46" s="1291"/>
      <c r="O46" s="1264"/>
      <c r="P46" s="1265"/>
      <c r="Q46" s="1264"/>
      <c r="R46" s="1269"/>
      <c r="S46" s="1269"/>
      <c r="T46" s="1268"/>
    </row>
    <row r="47" spans="1:20" ht="13.5" customHeight="1" x14ac:dyDescent="0.2">
      <c r="A47" s="1273" t="s">
        <v>1314</v>
      </c>
      <c r="B47" s="1269"/>
      <c r="C47" s="1270">
        <v>35.200000000000003</v>
      </c>
      <c r="D47" s="1264">
        <v>7791200</v>
      </c>
      <c r="E47" s="1264">
        <v>274250</v>
      </c>
      <c r="F47" s="1269"/>
      <c r="G47" s="1270">
        <v>35.200000000000003</v>
      </c>
      <c r="H47" s="1264">
        <v>7791200</v>
      </c>
      <c r="I47" s="1264">
        <v>274250</v>
      </c>
      <c r="J47" s="1264"/>
      <c r="K47" s="1264">
        <v>35.200000000000003</v>
      </c>
      <c r="L47" s="1264">
        <v>7791200</v>
      </c>
      <c r="M47" s="1264">
        <v>274250</v>
      </c>
      <c r="N47" s="1291">
        <f t="shared" si="4"/>
        <v>-0.23999999999068677</v>
      </c>
      <c r="O47" s="1264">
        <f t="shared" si="1"/>
        <v>274250.23999999999</v>
      </c>
      <c r="P47" s="1265">
        <f t="shared" si="3"/>
        <v>274250240</v>
      </c>
      <c r="Q47" s="1264">
        <f>G47*H47</f>
        <v>274250240</v>
      </c>
      <c r="R47" s="1264">
        <v>274250240</v>
      </c>
      <c r="S47" s="1268">
        <v>274250240</v>
      </c>
      <c r="T47" s="1268">
        <v>274250240</v>
      </c>
    </row>
    <row r="48" spans="1:20" ht="13.5" customHeight="1" x14ac:dyDescent="0.2">
      <c r="A48" s="1266" t="s">
        <v>1175</v>
      </c>
      <c r="B48" s="1269"/>
      <c r="C48" s="1269"/>
      <c r="D48" s="1269"/>
      <c r="E48" s="1264">
        <v>28719</v>
      </c>
      <c r="F48" s="1269"/>
      <c r="G48" s="1269"/>
      <c r="H48" s="1269"/>
      <c r="I48" s="1264">
        <v>28719</v>
      </c>
      <c r="J48" s="1264"/>
      <c r="K48" s="1264"/>
      <c r="L48" s="1264"/>
      <c r="M48" s="1264">
        <v>28719</v>
      </c>
      <c r="N48" s="1291">
        <f t="shared" si="4"/>
        <v>-8.4999999999126885E-2</v>
      </c>
      <c r="O48" s="1264">
        <f t="shared" si="1"/>
        <v>28719.084999999999</v>
      </c>
      <c r="P48" s="1265">
        <v>28719085</v>
      </c>
      <c r="Q48" s="1264">
        <v>28718971</v>
      </c>
      <c r="R48" s="1264">
        <v>28718971</v>
      </c>
      <c r="S48" s="1280">
        <v>28718971</v>
      </c>
      <c r="T48" s="1280">
        <v>28718971</v>
      </c>
    </row>
    <row r="49" spans="1:20" ht="13.5" customHeight="1" x14ac:dyDescent="0.2">
      <c r="A49" s="1281" t="s">
        <v>1176</v>
      </c>
      <c r="B49" s="1269"/>
      <c r="C49" s="1269"/>
      <c r="D49" s="1269"/>
      <c r="E49" s="1264"/>
      <c r="F49" s="1269"/>
      <c r="G49" s="1269"/>
      <c r="H49" s="1269"/>
      <c r="I49" s="1264"/>
      <c r="J49" s="1264"/>
      <c r="K49" s="1264"/>
      <c r="L49" s="1264"/>
      <c r="M49" s="1264"/>
      <c r="N49" s="1291"/>
      <c r="O49" s="1264"/>
      <c r="P49" s="1265"/>
      <c r="Q49" s="1264"/>
      <c r="R49" s="1264"/>
      <c r="S49" s="1264"/>
      <c r="T49" s="1268"/>
    </row>
    <row r="50" spans="1:20" ht="13.5" customHeight="1" x14ac:dyDescent="0.2">
      <c r="A50" s="1266" t="s">
        <v>1177</v>
      </c>
      <c r="B50" s="1269"/>
      <c r="C50" s="1267">
        <v>98.4</v>
      </c>
      <c r="D50" s="1264">
        <v>3924000</v>
      </c>
      <c r="E50" s="1264">
        <v>386122</v>
      </c>
      <c r="F50" s="1269"/>
      <c r="G50" s="1267">
        <v>95.18</v>
      </c>
      <c r="H50" s="1264">
        <v>3924000</v>
      </c>
      <c r="I50" s="1264">
        <v>373486</v>
      </c>
      <c r="J50" s="1264"/>
      <c r="K50" s="1264">
        <v>95.18</v>
      </c>
      <c r="L50" s="1264">
        <v>3924000</v>
      </c>
      <c r="M50" s="1264">
        <v>373486</v>
      </c>
      <c r="N50" s="1291">
        <f t="shared" si="4"/>
        <v>-0.32000000000698492</v>
      </c>
      <c r="O50" s="1264">
        <f t="shared" si="1"/>
        <v>373486.32</v>
      </c>
      <c r="P50" s="1265">
        <f t="shared" si="3"/>
        <v>373486320</v>
      </c>
      <c r="Q50" s="1264">
        <f>G50*H50</f>
        <v>373486320</v>
      </c>
      <c r="R50" s="1264">
        <v>384355800</v>
      </c>
      <c r="S50" s="1268">
        <v>386121600</v>
      </c>
      <c r="T50" s="1268">
        <v>386121600</v>
      </c>
    </row>
    <row r="51" spans="1:20" ht="13.5" customHeight="1" x14ac:dyDescent="0.2">
      <c r="A51" s="1266" t="s">
        <v>1178</v>
      </c>
      <c r="B51" s="1269"/>
      <c r="C51" s="1269"/>
      <c r="D51" s="1269"/>
      <c r="E51" s="1264">
        <v>380951</v>
      </c>
      <c r="F51" s="1269"/>
      <c r="G51" s="1269"/>
      <c r="H51" s="1269"/>
      <c r="I51" s="1264">
        <v>516615</v>
      </c>
      <c r="J51" s="1264"/>
      <c r="K51" s="1264"/>
      <c r="L51" s="1264"/>
      <c r="M51" s="1264">
        <v>516615</v>
      </c>
      <c r="N51" s="1291">
        <f t="shared" si="4"/>
        <v>8.1999999994877726E-2</v>
      </c>
      <c r="O51" s="1264">
        <f t="shared" si="1"/>
        <v>516614.91800000001</v>
      </c>
      <c r="P51" s="1265">
        <v>516614918</v>
      </c>
      <c r="Q51" s="1264">
        <v>422544028</v>
      </c>
      <c r="R51" s="1264">
        <v>422544028</v>
      </c>
      <c r="S51" s="1280">
        <v>380950504</v>
      </c>
      <c r="T51" s="1280">
        <v>380950504</v>
      </c>
    </row>
    <row r="52" spans="1:20" ht="13.5" customHeight="1" x14ac:dyDescent="0.2">
      <c r="A52" s="1266" t="s">
        <v>1179</v>
      </c>
      <c r="B52" s="1264"/>
      <c r="C52" s="1264">
        <v>576</v>
      </c>
      <c r="D52" s="1264">
        <v>285</v>
      </c>
      <c r="E52" s="1264">
        <v>164</v>
      </c>
      <c r="F52" s="1264"/>
      <c r="G52" s="1264">
        <v>416</v>
      </c>
      <c r="H52" s="1264">
        <v>285</v>
      </c>
      <c r="I52" s="1264">
        <v>119</v>
      </c>
      <c r="J52" s="1264"/>
      <c r="K52" s="1264">
        <v>416</v>
      </c>
      <c r="L52" s="1264">
        <v>285</v>
      </c>
      <c r="M52" s="1264">
        <v>119</v>
      </c>
      <c r="N52" s="1291">
        <f t="shared" si="4"/>
        <v>0.43999999999999773</v>
      </c>
      <c r="O52" s="1264">
        <f t="shared" si="1"/>
        <v>118.56</v>
      </c>
      <c r="P52" s="1265">
        <f t="shared" si="3"/>
        <v>118560</v>
      </c>
      <c r="Q52" s="1264">
        <f>G52*H52</f>
        <v>118560</v>
      </c>
      <c r="R52" s="1264">
        <v>158460</v>
      </c>
      <c r="S52" s="1268">
        <v>164160</v>
      </c>
      <c r="T52" s="1268">
        <v>164160</v>
      </c>
    </row>
    <row r="53" spans="1:20" ht="13.5" customHeight="1" x14ac:dyDescent="0.2">
      <c r="A53" s="1263" t="s">
        <v>1180</v>
      </c>
      <c r="B53" s="1264"/>
      <c r="C53" s="1264"/>
      <c r="D53" s="1264"/>
      <c r="E53" s="1264"/>
      <c r="F53" s="1264"/>
      <c r="G53" s="1264"/>
      <c r="H53" s="1264"/>
      <c r="I53" s="1264"/>
      <c r="J53" s="1264"/>
      <c r="K53" s="1264"/>
      <c r="L53" s="1264"/>
      <c r="M53" s="1264"/>
      <c r="N53" s="1291"/>
      <c r="O53" s="1264"/>
      <c r="P53" s="1265"/>
      <c r="Q53" s="1264"/>
      <c r="R53" s="1264"/>
      <c r="S53" s="1268"/>
      <c r="T53" s="1268"/>
    </row>
    <row r="54" spans="1:20" ht="21.75" customHeight="1" x14ac:dyDescent="0.2">
      <c r="A54" s="1273" t="s">
        <v>1410</v>
      </c>
      <c r="B54" s="1264">
        <v>54297</v>
      </c>
      <c r="C54" s="1264"/>
      <c r="D54" s="1264">
        <v>964</v>
      </c>
      <c r="E54" s="1264">
        <v>52342</v>
      </c>
      <c r="F54" s="1264">
        <v>54297</v>
      </c>
      <c r="G54" s="1264"/>
      <c r="H54" s="1264">
        <v>964</v>
      </c>
      <c r="I54" s="1264">
        <v>52342</v>
      </c>
      <c r="J54" s="1264">
        <v>54297</v>
      </c>
      <c r="K54" s="1264"/>
      <c r="L54" s="1264">
        <v>964</v>
      </c>
      <c r="M54" s="1264">
        <v>52342</v>
      </c>
      <c r="N54" s="1291">
        <f t="shared" si="4"/>
        <v>-0.30799999999726424</v>
      </c>
      <c r="O54" s="1264">
        <f t="shared" si="1"/>
        <v>52342.307999999997</v>
      </c>
      <c r="P54" s="1265">
        <v>52342308</v>
      </c>
      <c r="Q54" s="1264">
        <v>52342308</v>
      </c>
      <c r="R54" s="1264">
        <v>52342308</v>
      </c>
      <c r="S54" s="1268">
        <v>52342308</v>
      </c>
      <c r="T54" s="1268">
        <v>52342308</v>
      </c>
    </row>
    <row r="55" spans="1:20" ht="25.15" customHeight="1" x14ac:dyDescent="0.2">
      <c r="A55" s="1273" t="s">
        <v>1411</v>
      </c>
      <c r="B55" s="1264"/>
      <c r="C55" s="1264"/>
      <c r="D55" s="1264"/>
      <c r="E55" s="1264">
        <v>176203</v>
      </c>
      <c r="F55" s="1264"/>
      <c r="G55" s="1264"/>
      <c r="H55" s="1264"/>
      <c r="I55" s="1264">
        <v>176203</v>
      </c>
      <c r="J55" s="1264"/>
      <c r="K55" s="1264"/>
      <c r="L55" s="1264"/>
      <c r="M55" s="1264">
        <v>176203</v>
      </c>
      <c r="N55" s="1291">
        <f t="shared" si="4"/>
        <v>0.38000000000465661</v>
      </c>
      <c r="O55" s="1264">
        <f t="shared" si="1"/>
        <v>176202.62</v>
      </c>
      <c r="P55" s="1265">
        <v>176202620</v>
      </c>
      <c r="Q55" s="1264">
        <v>176202620</v>
      </c>
      <c r="R55" s="1264">
        <v>176202620</v>
      </c>
      <c r="S55" s="1268">
        <v>176202620</v>
      </c>
      <c r="T55" s="1268">
        <v>176202620</v>
      </c>
    </row>
    <row r="56" spans="1:20" ht="17.25" customHeight="1" x14ac:dyDescent="0.2">
      <c r="A56" s="1282" t="s">
        <v>1181</v>
      </c>
      <c r="B56" s="1264"/>
      <c r="C56" s="1264"/>
      <c r="D56" s="1264"/>
      <c r="E56" s="1264"/>
      <c r="F56" s="1264"/>
      <c r="G56" s="1264"/>
      <c r="H56" s="1264"/>
      <c r="I56" s="1264"/>
      <c r="J56" s="1264"/>
      <c r="K56" s="1264"/>
      <c r="L56" s="1264"/>
      <c r="M56" s="1264"/>
      <c r="N56" s="1291"/>
      <c r="O56" s="1264"/>
      <c r="P56" s="1265"/>
      <c r="Q56" s="1264"/>
      <c r="R56" s="1264"/>
      <c r="S56" s="1264"/>
      <c r="T56" s="1264"/>
    </row>
    <row r="57" spans="1:20" ht="17.25" customHeight="1" x14ac:dyDescent="0.2">
      <c r="A57" s="1273" t="s">
        <v>1826</v>
      </c>
      <c r="B57" s="1264"/>
      <c r="C57" s="1264"/>
      <c r="D57" s="1264"/>
      <c r="E57" s="1264"/>
      <c r="F57" s="1264"/>
      <c r="G57" s="1264"/>
      <c r="H57" s="1264"/>
      <c r="I57" s="1264">
        <v>354098</v>
      </c>
      <c r="J57" s="1264"/>
      <c r="K57" s="1264"/>
      <c r="L57" s="1264"/>
      <c r="M57" s="1264">
        <v>354098</v>
      </c>
      <c r="N57" s="1291">
        <f t="shared" si="4"/>
        <v>0.31800000002840534</v>
      </c>
      <c r="O57" s="1264">
        <f t="shared" si="1"/>
        <v>354097.68199999997</v>
      </c>
      <c r="P57" s="1265">
        <v>354097682</v>
      </c>
      <c r="Q57" s="1264">
        <v>354097682</v>
      </c>
      <c r="R57" s="1264">
        <v>354097682</v>
      </c>
      <c r="S57" s="1264"/>
      <c r="T57" s="1264"/>
    </row>
    <row r="58" spans="1:20" ht="17.25" customHeight="1" x14ac:dyDescent="0.2">
      <c r="A58" s="1273" t="s">
        <v>1827</v>
      </c>
      <c r="B58" s="1264"/>
      <c r="C58" s="1264"/>
      <c r="D58" s="1264"/>
      <c r="E58" s="1264"/>
      <c r="F58" s="1264"/>
      <c r="G58" s="1264"/>
      <c r="H58" s="1264"/>
      <c r="I58" s="1264">
        <v>211544</v>
      </c>
      <c r="J58" s="1264"/>
      <c r="K58" s="1264"/>
      <c r="L58" s="1264"/>
      <c r="M58" s="1264">
        <v>211544</v>
      </c>
      <c r="N58" s="1291">
        <f t="shared" si="4"/>
        <v>-0.12299999999231659</v>
      </c>
      <c r="O58" s="1264">
        <f t="shared" si="1"/>
        <v>211544.12299999999</v>
      </c>
      <c r="P58" s="1265">
        <v>211544123</v>
      </c>
      <c r="Q58" s="1264">
        <v>194390793</v>
      </c>
      <c r="R58" s="1264">
        <v>143185570</v>
      </c>
      <c r="S58" s="1264">
        <v>91727557</v>
      </c>
      <c r="T58" s="1264"/>
    </row>
    <row r="59" spans="1:20" ht="23.25" customHeight="1" x14ac:dyDescent="0.2">
      <c r="A59" s="1273" t="s">
        <v>1828</v>
      </c>
      <c r="B59" s="1264"/>
      <c r="C59" s="1264"/>
      <c r="D59" s="1261"/>
      <c r="E59" s="1261">
        <v>110200</v>
      </c>
      <c r="F59" s="1264"/>
      <c r="G59" s="1264"/>
      <c r="H59" s="1261"/>
      <c r="I59" s="1261">
        <v>110200</v>
      </c>
      <c r="J59" s="1261"/>
      <c r="K59" s="1261"/>
      <c r="L59" s="1261"/>
      <c r="M59" s="1261">
        <v>110200</v>
      </c>
      <c r="N59" s="1291">
        <f t="shared" si="4"/>
        <v>0</v>
      </c>
      <c r="O59" s="1264">
        <f t="shared" si="1"/>
        <v>110200</v>
      </c>
      <c r="P59" s="1265">
        <v>110200000</v>
      </c>
      <c r="Q59" s="1261">
        <v>110200000</v>
      </c>
      <c r="R59" s="1261">
        <v>110200000</v>
      </c>
      <c r="S59" s="1268">
        <v>110200000</v>
      </c>
      <c r="T59" s="1268">
        <v>110200000</v>
      </c>
    </row>
    <row r="60" spans="1:20" ht="19.5" customHeight="1" x14ac:dyDescent="0.2">
      <c r="A60" s="1273" t="s">
        <v>1412</v>
      </c>
      <c r="B60" s="1264"/>
      <c r="C60" s="1264"/>
      <c r="D60" s="1261"/>
      <c r="E60" s="1261">
        <v>40649</v>
      </c>
      <c r="F60" s="1264"/>
      <c r="G60" s="1264"/>
      <c r="H60" s="1261"/>
      <c r="I60" s="1261">
        <v>40649</v>
      </c>
      <c r="J60" s="1261"/>
      <c r="K60" s="1261"/>
      <c r="L60" s="1261"/>
      <c r="M60" s="1261">
        <v>40649</v>
      </c>
      <c r="N60" s="1291">
        <f t="shared" si="4"/>
        <v>-0.41399999999703141</v>
      </c>
      <c r="O60" s="1264">
        <f t="shared" si="1"/>
        <v>40649.413999999997</v>
      </c>
      <c r="P60" s="1265">
        <v>40649414</v>
      </c>
      <c r="Q60" s="1261">
        <v>40649414</v>
      </c>
      <c r="R60" s="1261">
        <v>40649414</v>
      </c>
      <c r="S60" s="1268">
        <v>40649414</v>
      </c>
      <c r="T60" s="1268">
        <v>40649414</v>
      </c>
    </row>
    <row r="61" spans="1:20" ht="25.15" customHeight="1" x14ac:dyDescent="0.2">
      <c r="A61" s="1273" t="s">
        <v>1829</v>
      </c>
      <c r="B61" s="1264"/>
      <c r="C61" s="1264"/>
      <c r="D61" s="1261"/>
      <c r="E61" s="1261">
        <v>135000</v>
      </c>
      <c r="F61" s="1264"/>
      <c r="G61" s="1264"/>
      <c r="H61" s="1261"/>
      <c r="I61" s="1261">
        <v>135000</v>
      </c>
      <c r="J61" s="1261"/>
      <c r="K61" s="1261"/>
      <c r="L61" s="1261"/>
      <c r="M61" s="1261">
        <v>135000</v>
      </c>
      <c r="N61" s="1291">
        <f t="shared" si="4"/>
        <v>0</v>
      </c>
      <c r="O61" s="1264">
        <f t="shared" si="1"/>
        <v>135000</v>
      </c>
      <c r="P61" s="1265">
        <v>135000000</v>
      </c>
      <c r="Q61" s="1261">
        <v>135000000</v>
      </c>
      <c r="R61" s="1261">
        <v>135000000</v>
      </c>
      <c r="S61" s="1268">
        <v>135000000</v>
      </c>
      <c r="T61" s="1268">
        <v>135000000</v>
      </c>
    </row>
    <row r="62" spans="1:20" ht="17.25" customHeight="1" x14ac:dyDescent="0.2">
      <c r="A62" s="1273" t="s">
        <v>1412</v>
      </c>
      <c r="B62" s="1264"/>
      <c r="C62" s="1264"/>
      <c r="D62" s="1261"/>
      <c r="E62" s="1261">
        <v>35500</v>
      </c>
      <c r="F62" s="1264"/>
      <c r="G62" s="1264"/>
      <c r="H62" s="1261"/>
      <c r="I62" s="1261">
        <v>35500</v>
      </c>
      <c r="J62" s="1261"/>
      <c r="K62" s="1261"/>
      <c r="L62" s="1261"/>
      <c r="M62" s="1261">
        <v>35500</v>
      </c>
      <c r="N62" s="1291">
        <f t="shared" si="4"/>
        <v>0</v>
      </c>
      <c r="O62" s="1264">
        <f t="shared" si="1"/>
        <v>35500</v>
      </c>
      <c r="P62" s="1265">
        <v>35500000</v>
      </c>
      <c r="Q62" s="1261">
        <v>35500000</v>
      </c>
      <c r="R62" s="1261">
        <v>35500000</v>
      </c>
      <c r="S62" s="1268">
        <v>35500000</v>
      </c>
      <c r="T62" s="1268">
        <v>35500000</v>
      </c>
    </row>
    <row r="63" spans="1:20" ht="26.25" customHeight="1" x14ac:dyDescent="0.2">
      <c r="A63" s="1273" t="s">
        <v>1830</v>
      </c>
      <c r="B63" s="1264"/>
      <c r="C63" s="1264"/>
      <c r="D63" s="1261"/>
      <c r="E63" s="1261">
        <v>237651</v>
      </c>
      <c r="F63" s="1264"/>
      <c r="G63" s="1264"/>
      <c r="H63" s="1261"/>
      <c r="I63" s="1261">
        <v>239208</v>
      </c>
      <c r="J63" s="1261"/>
      <c r="K63" s="1261"/>
      <c r="L63" s="1261"/>
      <c r="M63" s="1261">
        <v>239208</v>
      </c>
      <c r="N63" s="1291">
        <f t="shared" si="4"/>
        <v>0.38300000000162981</v>
      </c>
      <c r="O63" s="1264">
        <f t="shared" si="1"/>
        <v>239207.617</v>
      </c>
      <c r="P63" s="1265">
        <v>239207617</v>
      </c>
      <c r="Q63" s="1261">
        <v>239207617</v>
      </c>
      <c r="R63" s="1261">
        <v>239207617</v>
      </c>
      <c r="S63" s="1283">
        <v>239207617</v>
      </c>
      <c r="T63" s="1283">
        <v>237651143</v>
      </c>
    </row>
    <row r="64" spans="1:20" ht="26.25" customHeight="1" x14ac:dyDescent="0.2">
      <c r="A64" s="1273" t="s">
        <v>1831</v>
      </c>
      <c r="B64" s="1264"/>
      <c r="C64" s="1264"/>
      <c r="D64" s="1261"/>
      <c r="E64" s="1261"/>
      <c r="F64" s="1264"/>
      <c r="G64" s="1264"/>
      <c r="H64" s="1261"/>
      <c r="I64" s="1261">
        <v>131</v>
      </c>
      <c r="J64" s="1261"/>
      <c r="K64" s="1261"/>
      <c r="L64" s="1261"/>
      <c r="M64" s="1261">
        <v>131</v>
      </c>
      <c r="N64" s="1291">
        <f t="shared" si="4"/>
        <v>0</v>
      </c>
      <c r="O64" s="1264">
        <f t="shared" si="1"/>
        <v>131</v>
      </c>
      <c r="P64" s="1265">
        <v>131000</v>
      </c>
      <c r="Q64" s="1261">
        <v>131000</v>
      </c>
      <c r="R64" s="1261"/>
      <c r="S64" s="1283"/>
      <c r="T64" s="1283"/>
    </row>
    <row r="65" spans="1:20" ht="16.5" customHeight="1" x14ac:dyDescent="0.2">
      <c r="A65" s="1273" t="s">
        <v>1832</v>
      </c>
      <c r="B65" s="1264"/>
      <c r="C65" s="1264"/>
      <c r="D65" s="1261"/>
      <c r="E65" s="1261">
        <v>150000</v>
      </c>
      <c r="F65" s="1264"/>
      <c r="G65" s="1264"/>
      <c r="H65" s="1261"/>
      <c r="I65" s="1261">
        <v>150000</v>
      </c>
      <c r="J65" s="1261"/>
      <c r="K65" s="1261"/>
      <c r="L65" s="1261"/>
      <c r="M65" s="1261">
        <v>150000</v>
      </c>
      <c r="N65" s="1291">
        <f t="shared" si="4"/>
        <v>0</v>
      </c>
      <c r="O65" s="1264">
        <f t="shared" si="1"/>
        <v>150000</v>
      </c>
      <c r="P65" s="1265">
        <v>150000000</v>
      </c>
      <c r="Q65" s="1261">
        <v>150000000</v>
      </c>
      <c r="R65" s="1261">
        <v>150000000</v>
      </c>
      <c r="S65" s="1284">
        <v>150000000</v>
      </c>
      <c r="T65" s="1284">
        <v>150000000</v>
      </c>
    </row>
    <row r="66" spans="1:20" ht="17.45" customHeight="1" x14ac:dyDescent="0.2">
      <c r="A66" s="352" t="s">
        <v>1833</v>
      </c>
      <c r="B66" s="1258"/>
      <c r="C66" s="1258"/>
      <c r="D66" s="1258"/>
      <c r="E66" s="1258"/>
      <c r="F66" s="1258"/>
      <c r="G66" s="1258"/>
      <c r="H66" s="1258"/>
      <c r="I66" s="1261">
        <v>41997</v>
      </c>
      <c r="J66" s="1261"/>
      <c r="K66" s="1261"/>
      <c r="L66" s="1261"/>
      <c r="M66" s="1261">
        <v>41997</v>
      </c>
      <c r="N66" s="1291">
        <f t="shared" si="4"/>
        <v>0.19600000000355067</v>
      </c>
      <c r="O66" s="1264">
        <f t="shared" si="1"/>
        <v>41996.803999999996</v>
      </c>
      <c r="P66" s="1265">
        <v>41996804</v>
      </c>
      <c r="Q66" s="1261">
        <v>26899750</v>
      </c>
      <c r="R66" s="1261">
        <v>26899750</v>
      </c>
      <c r="S66" s="1268">
        <v>1476720</v>
      </c>
      <c r="T66" s="1284"/>
    </row>
    <row r="67" spans="1:20" ht="30.6" customHeight="1" x14ac:dyDescent="0.2">
      <c r="A67" s="1273" t="s">
        <v>1413</v>
      </c>
      <c r="B67" s="1264"/>
      <c r="C67" s="1264"/>
      <c r="D67" s="1261"/>
      <c r="E67" s="1261"/>
      <c r="F67" s="1264"/>
      <c r="G67" s="1264"/>
      <c r="H67" s="1261"/>
      <c r="I67" s="1261">
        <v>410000</v>
      </c>
      <c r="J67" s="1261"/>
      <c r="K67" s="1261"/>
      <c r="L67" s="1261"/>
      <c r="M67" s="1261">
        <v>410000</v>
      </c>
      <c r="N67" s="1291">
        <f t="shared" si="4"/>
        <v>0</v>
      </c>
      <c r="O67" s="1264">
        <f t="shared" si="1"/>
        <v>410000</v>
      </c>
      <c r="P67" s="1265">
        <v>410000000</v>
      </c>
      <c r="Q67" s="1261">
        <v>410000000</v>
      </c>
      <c r="R67" s="1261">
        <v>410000000</v>
      </c>
      <c r="S67" s="1284">
        <v>410000000</v>
      </c>
      <c r="T67" s="1284"/>
    </row>
    <row r="68" spans="1:20" ht="13.5" customHeight="1" x14ac:dyDescent="0.2">
      <c r="A68" s="1285" t="s">
        <v>1834</v>
      </c>
      <c r="B68" s="1286"/>
      <c r="C68" s="1286"/>
      <c r="D68" s="1286"/>
      <c r="E68" s="1286">
        <f>SUM(E5:E65)</f>
        <v>6519307</v>
      </c>
      <c r="F68" s="1286"/>
      <c r="G68" s="1286"/>
      <c r="H68" s="1286"/>
      <c r="I68" s="1287">
        <f>SUM(I5:I67)</f>
        <v>7714874</v>
      </c>
      <c r="J68" s="1287"/>
      <c r="K68" s="1287"/>
      <c r="L68" s="1287"/>
      <c r="M68" s="1287">
        <f>SUM(M5:M67)</f>
        <v>7714874</v>
      </c>
      <c r="N68" s="1292">
        <f t="shared" ref="N68:P68" si="5">SUM(N5:N67)</f>
        <v>-0.40219999992274325</v>
      </c>
      <c r="O68" s="1287">
        <f t="shared" si="5"/>
        <v>7714874.4021999994</v>
      </c>
      <c r="P68" s="1288">
        <f t="shared" si="5"/>
        <v>7714874402.1999998</v>
      </c>
      <c r="Q68" s="1287">
        <f>SUM(Q5:Q67)</f>
        <v>7612587493.1999998</v>
      </c>
      <c r="R68" s="1287">
        <f>SUM(R5:R67)</f>
        <v>7570792082</v>
      </c>
      <c r="S68" s="1287">
        <f>SUM(S5:S67)</f>
        <v>7072976463</v>
      </c>
      <c r="T68" s="1287">
        <f>SUM(T5:T67)</f>
        <v>6519307472</v>
      </c>
    </row>
    <row r="74" spans="1:20" x14ac:dyDescent="0.2">
      <c r="I74" s="36"/>
      <c r="J74" s="36"/>
      <c r="K74" s="36"/>
      <c r="L74" s="36"/>
      <c r="M74" s="36"/>
    </row>
  </sheetData>
  <sheetProtection selectLockedCells="1" selectUnlockedCells="1"/>
  <mergeCells count="6">
    <mergeCell ref="L1:M1"/>
    <mergeCell ref="B1:C1"/>
    <mergeCell ref="D1:E1"/>
    <mergeCell ref="F1:G1"/>
    <mergeCell ref="H1:I1"/>
    <mergeCell ref="J1:K1"/>
  </mergeCells>
  <printOptions horizontalCentered="1" verticalCentered="1"/>
  <pageMargins left="3.937007874015748E-2" right="3.937007874015748E-2" top="0.39370078740157483" bottom="3.937007874015748E-2" header="0" footer="3.937007874015748E-2"/>
  <pageSetup paperSize="9" scale="55" firstPageNumber="0" orientation="portrait" r:id="rId1"/>
  <headerFooter alignWithMargins="0">
    <oddHeader>&amp;C&amp;"Times New Roman,Félkövér dőlt"
ÁLLAMI HOZZÁJÁRULÁSOKBÓL SZÁRMAZÓ BEVÉTEL 2025. ÉVBEN&amp;R&amp;"Times New Roman,Dőlt"
3. melléklet
Adatok: ezer Ft-ban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4"/>
  <sheetViews>
    <sheetView workbookViewId="0">
      <selection activeCell="B14" sqref="B14"/>
    </sheetView>
  </sheetViews>
  <sheetFormatPr defaultRowHeight="12" x14ac:dyDescent="0.2"/>
  <cols>
    <col min="1" max="1" width="9.33203125" style="5"/>
    <col min="2" max="2" width="50.5" style="5" customWidth="1"/>
    <col min="3" max="3" width="15.6640625" style="5" customWidth="1"/>
    <col min="4" max="5" width="16.33203125" style="5" customWidth="1"/>
    <col min="6" max="6" width="15" style="5" customWidth="1"/>
    <col min="7" max="257" width="9.33203125" style="5"/>
    <col min="258" max="258" width="50.5" style="5" customWidth="1"/>
    <col min="259" max="259" width="15.6640625" style="5" customWidth="1"/>
    <col min="260" max="261" width="16.33203125" style="5" customWidth="1"/>
    <col min="262" max="262" width="15" style="5" customWidth="1"/>
    <col min="263" max="513" width="9.33203125" style="5"/>
    <col min="514" max="514" width="50.5" style="5" customWidth="1"/>
    <col min="515" max="515" width="15.6640625" style="5" customWidth="1"/>
    <col min="516" max="517" width="16.33203125" style="5" customWidth="1"/>
    <col min="518" max="518" width="15" style="5" customWidth="1"/>
    <col min="519" max="769" width="9.33203125" style="5"/>
    <col min="770" max="770" width="50.5" style="5" customWidth="1"/>
    <col min="771" max="771" width="15.6640625" style="5" customWidth="1"/>
    <col min="772" max="773" width="16.33203125" style="5" customWidth="1"/>
    <col min="774" max="774" width="15" style="5" customWidth="1"/>
    <col min="775" max="1025" width="9.33203125" style="5"/>
    <col min="1026" max="1026" width="50.5" style="5" customWidth="1"/>
    <col min="1027" max="1027" width="15.6640625" style="5" customWidth="1"/>
    <col min="1028" max="1029" width="16.33203125" style="5" customWidth="1"/>
    <col min="1030" max="1030" width="15" style="5" customWidth="1"/>
    <col min="1031" max="1281" width="9.33203125" style="5"/>
    <col min="1282" max="1282" width="50.5" style="5" customWidth="1"/>
    <col min="1283" max="1283" width="15.6640625" style="5" customWidth="1"/>
    <col min="1284" max="1285" width="16.33203125" style="5" customWidth="1"/>
    <col min="1286" max="1286" width="15" style="5" customWidth="1"/>
    <col min="1287" max="1537" width="9.33203125" style="5"/>
    <col min="1538" max="1538" width="50.5" style="5" customWidth="1"/>
    <col min="1539" max="1539" width="15.6640625" style="5" customWidth="1"/>
    <col min="1540" max="1541" width="16.33203125" style="5" customWidth="1"/>
    <col min="1542" max="1542" width="15" style="5" customWidth="1"/>
    <col min="1543" max="1793" width="9.33203125" style="5"/>
    <col min="1794" max="1794" width="50.5" style="5" customWidth="1"/>
    <col min="1795" max="1795" width="15.6640625" style="5" customWidth="1"/>
    <col min="1796" max="1797" width="16.33203125" style="5" customWidth="1"/>
    <col min="1798" max="1798" width="15" style="5" customWidth="1"/>
    <col min="1799" max="2049" width="9.33203125" style="5"/>
    <col min="2050" max="2050" width="50.5" style="5" customWidth="1"/>
    <col min="2051" max="2051" width="15.6640625" style="5" customWidth="1"/>
    <col min="2052" max="2053" width="16.33203125" style="5" customWidth="1"/>
    <col min="2054" max="2054" width="15" style="5" customWidth="1"/>
    <col min="2055" max="2305" width="9.33203125" style="5"/>
    <col min="2306" max="2306" width="50.5" style="5" customWidth="1"/>
    <col min="2307" max="2307" width="15.6640625" style="5" customWidth="1"/>
    <col min="2308" max="2309" width="16.33203125" style="5" customWidth="1"/>
    <col min="2310" max="2310" width="15" style="5" customWidth="1"/>
    <col min="2311" max="2561" width="9.33203125" style="5"/>
    <col min="2562" max="2562" width="50.5" style="5" customWidth="1"/>
    <col min="2563" max="2563" width="15.6640625" style="5" customWidth="1"/>
    <col min="2564" max="2565" width="16.33203125" style="5" customWidth="1"/>
    <col min="2566" max="2566" width="15" style="5" customWidth="1"/>
    <col min="2567" max="2817" width="9.33203125" style="5"/>
    <col min="2818" max="2818" width="50.5" style="5" customWidth="1"/>
    <col min="2819" max="2819" width="15.6640625" style="5" customWidth="1"/>
    <col min="2820" max="2821" width="16.33203125" style="5" customWidth="1"/>
    <col min="2822" max="2822" width="15" style="5" customWidth="1"/>
    <col min="2823" max="3073" width="9.33203125" style="5"/>
    <col min="3074" max="3074" width="50.5" style="5" customWidth="1"/>
    <col min="3075" max="3075" width="15.6640625" style="5" customWidth="1"/>
    <col min="3076" max="3077" width="16.33203125" style="5" customWidth="1"/>
    <col min="3078" max="3078" width="15" style="5" customWidth="1"/>
    <col min="3079" max="3329" width="9.33203125" style="5"/>
    <col min="3330" max="3330" width="50.5" style="5" customWidth="1"/>
    <col min="3331" max="3331" width="15.6640625" style="5" customWidth="1"/>
    <col min="3332" max="3333" width="16.33203125" style="5" customWidth="1"/>
    <col min="3334" max="3334" width="15" style="5" customWidth="1"/>
    <col min="3335" max="3585" width="9.33203125" style="5"/>
    <col min="3586" max="3586" width="50.5" style="5" customWidth="1"/>
    <col min="3587" max="3587" width="15.6640625" style="5" customWidth="1"/>
    <col min="3588" max="3589" width="16.33203125" style="5" customWidth="1"/>
    <col min="3590" max="3590" width="15" style="5" customWidth="1"/>
    <col min="3591" max="3841" width="9.33203125" style="5"/>
    <col min="3842" max="3842" width="50.5" style="5" customWidth="1"/>
    <col min="3843" max="3843" width="15.6640625" style="5" customWidth="1"/>
    <col min="3844" max="3845" width="16.33203125" style="5" customWidth="1"/>
    <col min="3846" max="3846" width="15" style="5" customWidth="1"/>
    <col min="3847" max="4097" width="9.33203125" style="5"/>
    <col min="4098" max="4098" width="50.5" style="5" customWidth="1"/>
    <col min="4099" max="4099" width="15.6640625" style="5" customWidth="1"/>
    <col min="4100" max="4101" width="16.33203125" style="5" customWidth="1"/>
    <col min="4102" max="4102" width="15" style="5" customWidth="1"/>
    <col min="4103" max="4353" width="9.33203125" style="5"/>
    <col min="4354" max="4354" width="50.5" style="5" customWidth="1"/>
    <col min="4355" max="4355" width="15.6640625" style="5" customWidth="1"/>
    <col min="4356" max="4357" width="16.33203125" style="5" customWidth="1"/>
    <col min="4358" max="4358" width="15" style="5" customWidth="1"/>
    <col min="4359" max="4609" width="9.33203125" style="5"/>
    <col min="4610" max="4610" width="50.5" style="5" customWidth="1"/>
    <col min="4611" max="4611" width="15.6640625" style="5" customWidth="1"/>
    <col min="4612" max="4613" width="16.33203125" style="5" customWidth="1"/>
    <col min="4614" max="4614" width="15" style="5" customWidth="1"/>
    <col min="4615" max="4865" width="9.33203125" style="5"/>
    <col min="4866" max="4866" width="50.5" style="5" customWidth="1"/>
    <col min="4867" max="4867" width="15.6640625" style="5" customWidth="1"/>
    <col min="4868" max="4869" width="16.33203125" style="5" customWidth="1"/>
    <col min="4870" max="4870" width="15" style="5" customWidth="1"/>
    <col min="4871" max="5121" width="9.33203125" style="5"/>
    <col min="5122" max="5122" width="50.5" style="5" customWidth="1"/>
    <col min="5123" max="5123" width="15.6640625" style="5" customWidth="1"/>
    <col min="5124" max="5125" width="16.33203125" style="5" customWidth="1"/>
    <col min="5126" max="5126" width="15" style="5" customWidth="1"/>
    <col min="5127" max="5377" width="9.33203125" style="5"/>
    <col min="5378" max="5378" width="50.5" style="5" customWidth="1"/>
    <col min="5379" max="5379" width="15.6640625" style="5" customWidth="1"/>
    <col min="5380" max="5381" width="16.33203125" style="5" customWidth="1"/>
    <col min="5382" max="5382" width="15" style="5" customWidth="1"/>
    <col min="5383" max="5633" width="9.33203125" style="5"/>
    <col min="5634" max="5634" width="50.5" style="5" customWidth="1"/>
    <col min="5635" max="5635" width="15.6640625" style="5" customWidth="1"/>
    <col min="5636" max="5637" width="16.33203125" style="5" customWidth="1"/>
    <col min="5638" max="5638" width="15" style="5" customWidth="1"/>
    <col min="5639" max="5889" width="9.33203125" style="5"/>
    <col min="5890" max="5890" width="50.5" style="5" customWidth="1"/>
    <col min="5891" max="5891" width="15.6640625" style="5" customWidth="1"/>
    <col min="5892" max="5893" width="16.33203125" style="5" customWidth="1"/>
    <col min="5894" max="5894" width="15" style="5" customWidth="1"/>
    <col min="5895" max="6145" width="9.33203125" style="5"/>
    <col min="6146" max="6146" width="50.5" style="5" customWidth="1"/>
    <col min="6147" max="6147" width="15.6640625" style="5" customWidth="1"/>
    <col min="6148" max="6149" width="16.33203125" style="5" customWidth="1"/>
    <col min="6150" max="6150" width="15" style="5" customWidth="1"/>
    <col min="6151" max="6401" width="9.33203125" style="5"/>
    <col min="6402" max="6402" width="50.5" style="5" customWidth="1"/>
    <col min="6403" max="6403" width="15.6640625" style="5" customWidth="1"/>
    <col min="6404" max="6405" width="16.33203125" style="5" customWidth="1"/>
    <col min="6406" max="6406" width="15" style="5" customWidth="1"/>
    <col min="6407" max="6657" width="9.33203125" style="5"/>
    <col min="6658" max="6658" width="50.5" style="5" customWidth="1"/>
    <col min="6659" max="6659" width="15.6640625" style="5" customWidth="1"/>
    <col min="6660" max="6661" width="16.33203125" style="5" customWidth="1"/>
    <col min="6662" max="6662" width="15" style="5" customWidth="1"/>
    <col min="6663" max="6913" width="9.33203125" style="5"/>
    <col min="6914" max="6914" width="50.5" style="5" customWidth="1"/>
    <col min="6915" max="6915" width="15.6640625" style="5" customWidth="1"/>
    <col min="6916" max="6917" width="16.33203125" style="5" customWidth="1"/>
    <col min="6918" max="6918" width="15" style="5" customWidth="1"/>
    <col min="6919" max="7169" width="9.33203125" style="5"/>
    <col min="7170" max="7170" width="50.5" style="5" customWidth="1"/>
    <col min="7171" max="7171" width="15.6640625" style="5" customWidth="1"/>
    <col min="7172" max="7173" width="16.33203125" style="5" customWidth="1"/>
    <col min="7174" max="7174" width="15" style="5" customWidth="1"/>
    <col min="7175" max="7425" width="9.33203125" style="5"/>
    <col min="7426" max="7426" width="50.5" style="5" customWidth="1"/>
    <col min="7427" max="7427" width="15.6640625" style="5" customWidth="1"/>
    <col min="7428" max="7429" width="16.33203125" style="5" customWidth="1"/>
    <col min="7430" max="7430" width="15" style="5" customWidth="1"/>
    <col min="7431" max="7681" width="9.33203125" style="5"/>
    <col min="7682" max="7682" width="50.5" style="5" customWidth="1"/>
    <col min="7683" max="7683" width="15.6640625" style="5" customWidth="1"/>
    <col min="7684" max="7685" width="16.33203125" style="5" customWidth="1"/>
    <col min="7686" max="7686" width="15" style="5" customWidth="1"/>
    <col min="7687" max="7937" width="9.33203125" style="5"/>
    <col min="7938" max="7938" width="50.5" style="5" customWidth="1"/>
    <col min="7939" max="7939" width="15.6640625" style="5" customWidth="1"/>
    <col min="7940" max="7941" width="16.33203125" style="5" customWidth="1"/>
    <col min="7942" max="7942" width="15" style="5" customWidth="1"/>
    <col min="7943" max="8193" width="9.33203125" style="5"/>
    <col min="8194" max="8194" width="50.5" style="5" customWidth="1"/>
    <col min="8195" max="8195" width="15.6640625" style="5" customWidth="1"/>
    <col min="8196" max="8197" width="16.33203125" style="5" customWidth="1"/>
    <col min="8198" max="8198" width="15" style="5" customWidth="1"/>
    <col min="8199" max="8449" width="9.33203125" style="5"/>
    <col min="8450" max="8450" width="50.5" style="5" customWidth="1"/>
    <col min="8451" max="8451" width="15.6640625" style="5" customWidth="1"/>
    <col min="8452" max="8453" width="16.33203125" style="5" customWidth="1"/>
    <col min="8454" max="8454" width="15" style="5" customWidth="1"/>
    <col min="8455" max="8705" width="9.33203125" style="5"/>
    <col min="8706" max="8706" width="50.5" style="5" customWidth="1"/>
    <col min="8707" max="8707" width="15.6640625" style="5" customWidth="1"/>
    <col min="8708" max="8709" width="16.33203125" style="5" customWidth="1"/>
    <col min="8710" max="8710" width="15" style="5" customWidth="1"/>
    <col min="8711" max="8961" width="9.33203125" style="5"/>
    <col min="8962" max="8962" width="50.5" style="5" customWidth="1"/>
    <col min="8963" max="8963" width="15.6640625" style="5" customWidth="1"/>
    <col min="8964" max="8965" width="16.33203125" style="5" customWidth="1"/>
    <col min="8966" max="8966" width="15" style="5" customWidth="1"/>
    <col min="8967" max="9217" width="9.33203125" style="5"/>
    <col min="9218" max="9218" width="50.5" style="5" customWidth="1"/>
    <col min="9219" max="9219" width="15.6640625" style="5" customWidth="1"/>
    <col min="9220" max="9221" width="16.33203125" style="5" customWidth="1"/>
    <col min="9222" max="9222" width="15" style="5" customWidth="1"/>
    <col min="9223" max="9473" width="9.33203125" style="5"/>
    <col min="9474" max="9474" width="50.5" style="5" customWidth="1"/>
    <col min="9475" max="9475" width="15.6640625" style="5" customWidth="1"/>
    <col min="9476" max="9477" width="16.33203125" style="5" customWidth="1"/>
    <col min="9478" max="9478" width="15" style="5" customWidth="1"/>
    <col min="9479" max="9729" width="9.33203125" style="5"/>
    <col min="9730" max="9730" width="50.5" style="5" customWidth="1"/>
    <col min="9731" max="9731" width="15.6640625" style="5" customWidth="1"/>
    <col min="9732" max="9733" width="16.33203125" style="5" customWidth="1"/>
    <col min="9734" max="9734" width="15" style="5" customWidth="1"/>
    <col min="9735" max="9985" width="9.33203125" style="5"/>
    <col min="9986" max="9986" width="50.5" style="5" customWidth="1"/>
    <col min="9987" max="9987" width="15.6640625" style="5" customWidth="1"/>
    <col min="9988" max="9989" width="16.33203125" style="5" customWidth="1"/>
    <col min="9990" max="9990" width="15" style="5" customWidth="1"/>
    <col min="9991" max="10241" width="9.33203125" style="5"/>
    <col min="10242" max="10242" width="50.5" style="5" customWidth="1"/>
    <col min="10243" max="10243" width="15.6640625" style="5" customWidth="1"/>
    <col min="10244" max="10245" width="16.33203125" style="5" customWidth="1"/>
    <col min="10246" max="10246" width="15" style="5" customWidth="1"/>
    <col min="10247" max="10497" width="9.33203125" style="5"/>
    <col min="10498" max="10498" width="50.5" style="5" customWidth="1"/>
    <col min="10499" max="10499" width="15.6640625" style="5" customWidth="1"/>
    <col min="10500" max="10501" width="16.33203125" style="5" customWidth="1"/>
    <col min="10502" max="10502" width="15" style="5" customWidth="1"/>
    <col min="10503" max="10753" width="9.33203125" style="5"/>
    <col min="10754" max="10754" width="50.5" style="5" customWidth="1"/>
    <col min="10755" max="10755" width="15.6640625" style="5" customWidth="1"/>
    <col min="10756" max="10757" width="16.33203125" style="5" customWidth="1"/>
    <col min="10758" max="10758" width="15" style="5" customWidth="1"/>
    <col min="10759" max="11009" width="9.33203125" style="5"/>
    <col min="11010" max="11010" width="50.5" style="5" customWidth="1"/>
    <col min="11011" max="11011" width="15.6640625" style="5" customWidth="1"/>
    <col min="11012" max="11013" width="16.33203125" style="5" customWidth="1"/>
    <col min="11014" max="11014" width="15" style="5" customWidth="1"/>
    <col min="11015" max="11265" width="9.33203125" style="5"/>
    <col min="11266" max="11266" width="50.5" style="5" customWidth="1"/>
    <col min="11267" max="11267" width="15.6640625" style="5" customWidth="1"/>
    <col min="11268" max="11269" width="16.33203125" style="5" customWidth="1"/>
    <col min="11270" max="11270" width="15" style="5" customWidth="1"/>
    <col min="11271" max="11521" width="9.33203125" style="5"/>
    <col min="11522" max="11522" width="50.5" style="5" customWidth="1"/>
    <col min="11523" max="11523" width="15.6640625" style="5" customWidth="1"/>
    <col min="11524" max="11525" width="16.33203125" style="5" customWidth="1"/>
    <col min="11526" max="11526" width="15" style="5" customWidth="1"/>
    <col min="11527" max="11777" width="9.33203125" style="5"/>
    <col min="11778" max="11778" width="50.5" style="5" customWidth="1"/>
    <col min="11779" max="11779" width="15.6640625" style="5" customWidth="1"/>
    <col min="11780" max="11781" width="16.33203125" style="5" customWidth="1"/>
    <col min="11782" max="11782" width="15" style="5" customWidth="1"/>
    <col min="11783" max="12033" width="9.33203125" style="5"/>
    <col min="12034" max="12034" width="50.5" style="5" customWidth="1"/>
    <col min="12035" max="12035" width="15.6640625" style="5" customWidth="1"/>
    <col min="12036" max="12037" width="16.33203125" style="5" customWidth="1"/>
    <col min="12038" max="12038" width="15" style="5" customWidth="1"/>
    <col min="12039" max="12289" width="9.33203125" style="5"/>
    <col min="12290" max="12290" width="50.5" style="5" customWidth="1"/>
    <col min="12291" max="12291" width="15.6640625" style="5" customWidth="1"/>
    <col min="12292" max="12293" width="16.33203125" style="5" customWidth="1"/>
    <col min="12294" max="12294" width="15" style="5" customWidth="1"/>
    <col min="12295" max="12545" width="9.33203125" style="5"/>
    <col min="12546" max="12546" width="50.5" style="5" customWidth="1"/>
    <col min="12547" max="12547" width="15.6640625" style="5" customWidth="1"/>
    <col min="12548" max="12549" width="16.33203125" style="5" customWidth="1"/>
    <col min="12550" max="12550" width="15" style="5" customWidth="1"/>
    <col min="12551" max="12801" width="9.33203125" style="5"/>
    <col min="12802" max="12802" width="50.5" style="5" customWidth="1"/>
    <col min="12803" max="12803" width="15.6640625" style="5" customWidth="1"/>
    <col min="12804" max="12805" width="16.33203125" style="5" customWidth="1"/>
    <col min="12806" max="12806" width="15" style="5" customWidth="1"/>
    <col min="12807" max="13057" width="9.33203125" style="5"/>
    <col min="13058" max="13058" width="50.5" style="5" customWidth="1"/>
    <col min="13059" max="13059" width="15.6640625" style="5" customWidth="1"/>
    <col min="13060" max="13061" width="16.33203125" style="5" customWidth="1"/>
    <col min="13062" max="13062" width="15" style="5" customWidth="1"/>
    <col min="13063" max="13313" width="9.33203125" style="5"/>
    <col min="13314" max="13314" width="50.5" style="5" customWidth="1"/>
    <col min="13315" max="13315" width="15.6640625" style="5" customWidth="1"/>
    <col min="13316" max="13317" width="16.33203125" style="5" customWidth="1"/>
    <col min="13318" max="13318" width="15" style="5" customWidth="1"/>
    <col min="13319" max="13569" width="9.33203125" style="5"/>
    <col min="13570" max="13570" width="50.5" style="5" customWidth="1"/>
    <col min="13571" max="13571" width="15.6640625" style="5" customWidth="1"/>
    <col min="13572" max="13573" width="16.33203125" style="5" customWidth="1"/>
    <col min="13574" max="13574" width="15" style="5" customWidth="1"/>
    <col min="13575" max="13825" width="9.33203125" style="5"/>
    <col min="13826" max="13826" width="50.5" style="5" customWidth="1"/>
    <col min="13827" max="13827" width="15.6640625" style="5" customWidth="1"/>
    <col min="13828" max="13829" width="16.33203125" style="5" customWidth="1"/>
    <col min="13830" max="13830" width="15" style="5" customWidth="1"/>
    <col min="13831" max="14081" width="9.33203125" style="5"/>
    <col min="14082" max="14082" width="50.5" style="5" customWidth="1"/>
    <col min="14083" max="14083" width="15.6640625" style="5" customWidth="1"/>
    <col min="14084" max="14085" width="16.33203125" style="5" customWidth="1"/>
    <col min="14086" max="14086" width="15" style="5" customWidth="1"/>
    <col min="14087" max="14337" width="9.33203125" style="5"/>
    <col min="14338" max="14338" width="50.5" style="5" customWidth="1"/>
    <col min="14339" max="14339" width="15.6640625" style="5" customWidth="1"/>
    <col min="14340" max="14341" width="16.33203125" style="5" customWidth="1"/>
    <col min="14342" max="14342" width="15" style="5" customWidth="1"/>
    <col min="14343" max="14593" width="9.33203125" style="5"/>
    <col min="14594" max="14594" width="50.5" style="5" customWidth="1"/>
    <col min="14595" max="14595" width="15.6640625" style="5" customWidth="1"/>
    <col min="14596" max="14597" width="16.33203125" style="5" customWidth="1"/>
    <col min="14598" max="14598" width="15" style="5" customWidth="1"/>
    <col min="14599" max="14849" width="9.33203125" style="5"/>
    <col min="14850" max="14850" width="50.5" style="5" customWidth="1"/>
    <col min="14851" max="14851" width="15.6640625" style="5" customWidth="1"/>
    <col min="14852" max="14853" width="16.33203125" style="5" customWidth="1"/>
    <col min="14854" max="14854" width="15" style="5" customWidth="1"/>
    <col min="14855" max="15105" width="9.33203125" style="5"/>
    <col min="15106" max="15106" width="50.5" style="5" customWidth="1"/>
    <col min="15107" max="15107" width="15.6640625" style="5" customWidth="1"/>
    <col min="15108" max="15109" width="16.33203125" style="5" customWidth="1"/>
    <col min="15110" max="15110" width="15" style="5" customWidth="1"/>
    <col min="15111" max="15361" width="9.33203125" style="5"/>
    <col min="15362" max="15362" width="50.5" style="5" customWidth="1"/>
    <col min="15363" max="15363" width="15.6640625" style="5" customWidth="1"/>
    <col min="15364" max="15365" width="16.33203125" style="5" customWidth="1"/>
    <col min="15366" max="15366" width="15" style="5" customWidth="1"/>
    <col min="15367" max="15617" width="9.33203125" style="5"/>
    <col min="15618" max="15618" width="50.5" style="5" customWidth="1"/>
    <col min="15619" max="15619" width="15.6640625" style="5" customWidth="1"/>
    <col min="15620" max="15621" width="16.33203125" style="5" customWidth="1"/>
    <col min="15622" max="15622" width="15" style="5" customWidth="1"/>
    <col min="15623" max="15873" width="9.33203125" style="5"/>
    <col min="15874" max="15874" width="50.5" style="5" customWidth="1"/>
    <col min="15875" max="15875" width="15.6640625" style="5" customWidth="1"/>
    <col min="15876" max="15877" width="16.33203125" style="5" customWidth="1"/>
    <col min="15878" max="15878" width="15" style="5" customWidth="1"/>
    <col min="15879" max="16129" width="9.33203125" style="5"/>
    <col min="16130" max="16130" width="50.5" style="5" customWidth="1"/>
    <col min="16131" max="16131" width="15.6640625" style="5" customWidth="1"/>
    <col min="16132" max="16133" width="16.33203125" style="5" customWidth="1"/>
    <col min="16134" max="16134" width="15" style="5" customWidth="1"/>
    <col min="16135" max="16384" width="9.33203125" style="5"/>
  </cols>
  <sheetData>
    <row r="2" spans="1:6" ht="12.75" thickBot="1" x14ac:dyDescent="0.25"/>
    <row r="3" spans="1:6" s="40" customFormat="1" ht="50.1" customHeight="1" thickBot="1" x14ac:dyDescent="0.25">
      <c r="A3" s="37" t="s">
        <v>36</v>
      </c>
      <c r="B3" s="37" t="s">
        <v>0</v>
      </c>
      <c r="C3" s="37" t="s">
        <v>1813</v>
      </c>
      <c r="D3" s="38" t="s">
        <v>1814</v>
      </c>
      <c r="E3" s="38" t="s">
        <v>1815</v>
      </c>
      <c r="F3" s="39" t="s">
        <v>100</v>
      </c>
    </row>
    <row r="4" spans="1:6" s="40" customFormat="1" ht="19.5" customHeight="1" x14ac:dyDescent="0.2">
      <c r="A4" s="41"/>
      <c r="B4" s="42" t="s">
        <v>101</v>
      </c>
      <c r="C4" s="42"/>
      <c r="D4" s="43"/>
      <c r="E4" s="44"/>
      <c r="F4" s="45"/>
    </row>
    <row r="5" spans="1:6" s="51" customFormat="1" ht="12.75" x14ac:dyDescent="0.2">
      <c r="A5" s="46" t="s">
        <v>102</v>
      </c>
      <c r="B5" s="47" t="s">
        <v>103</v>
      </c>
      <c r="C5" s="369">
        <f>'9'!D160</f>
        <v>7656349</v>
      </c>
      <c r="D5" s="369">
        <f>'9'!E160</f>
        <v>8116811</v>
      </c>
      <c r="E5" s="48">
        <f>'7'!H17</f>
        <v>7650417</v>
      </c>
      <c r="F5" s="50">
        <f>E5/D5*100</f>
        <v>94.253974867715911</v>
      </c>
    </row>
    <row r="6" spans="1:6" s="51" customFormat="1" ht="12.75" x14ac:dyDescent="0.2">
      <c r="A6" s="46" t="s">
        <v>104</v>
      </c>
      <c r="B6" s="47" t="s">
        <v>105</v>
      </c>
      <c r="C6" s="134">
        <f>'9'!D161</f>
        <v>1117509</v>
      </c>
      <c r="D6" s="369">
        <f>'9'!E161</f>
        <v>1155717</v>
      </c>
      <c r="E6" s="48">
        <f>'7'!I17</f>
        <v>1008664</v>
      </c>
      <c r="F6" s="50">
        <f>E6/D6*100</f>
        <v>87.276037299788783</v>
      </c>
    </row>
    <row r="7" spans="1:6" s="51" customFormat="1" ht="12.75" x14ac:dyDescent="0.2">
      <c r="A7" s="46" t="s">
        <v>106</v>
      </c>
      <c r="B7" s="53" t="s">
        <v>107</v>
      </c>
      <c r="C7" s="135">
        <f>'9'!D162</f>
        <v>10698899</v>
      </c>
      <c r="D7" s="369">
        <f>'9'!E162</f>
        <v>11659074</v>
      </c>
      <c r="E7" s="48">
        <f>'7'!J17</f>
        <v>8395427</v>
      </c>
      <c r="F7" s="50">
        <f t="shared" ref="F7:F17" si="0">E7/D7*100</f>
        <v>72.007665445814993</v>
      </c>
    </row>
    <row r="8" spans="1:6" s="51" customFormat="1" ht="12.75" x14ac:dyDescent="0.2">
      <c r="A8" s="46" t="s">
        <v>108</v>
      </c>
      <c r="B8" s="53" t="s">
        <v>109</v>
      </c>
      <c r="C8" s="135">
        <f>'9'!D163</f>
        <v>132608</v>
      </c>
      <c r="D8" s="369">
        <f>'9'!E163</f>
        <v>120235</v>
      </c>
      <c r="E8" s="48">
        <f>'7'!K17</f>
        <v>76787</v>
      </c>
      <c r="F8" s="50">
        <f t="shared" si="0"/>
        <v>63.864099471867597</v>
      </c>
    </row>
    <row r="9" spans="1:6" s="51" customFormat="1" ht="12.75" x14ac:dyDescent="0.2">
      <c r="A9" s="46" t="s">
        <v>110</v>
      </c>
      <c r="B9" s="53" t="s">
        <v>111</v>
      </c>
      <c r="C9" s="135">
        <f>'9'!D164</f>
        <v>6512899</v>
      </c>
      <c r="D9" s="369">
        <f>'9'!E164</f>
        <v>7553452</v>
      </c>
      <c r="E9" s="48">
        <f>'7'!L17</f>
        <v>7024086</v>
      </c>
      <c r="F9" s="50">
        <f t="shared" si="0"/>
        <v>92.991734110443801</v>
      </c>
    </row>
    <row r="10" spans="1:6" s="51" customFormat="1" ht="13.5" x14ac:dyDescent="0.2">
      <c r="A10" s="46"/>
      <c r="B10" s="43" t="s">
        <v>2185</v>
      </c>
      <c r="C10" s="54">
        <f>SUM(C5:C9)</f>
        <v>26118264</v>
      </c>
      <c r="D10" s="54">
        <f>SUM(D5:D9)</f>
        <v>28605289</v>
      </c>
      <c r="E10" s="54">
        <f>SUM(E5:E9)</f>
        <v>24155381</v>
      </c>
      <c r="F10" s="55">
        <f t="shared" si="0"/>
        <v>84.443757935813906</v>
      </c>
    </row>
    <row r="11" spans="1:6" s="51" customFormat="1" ht="12.75" x14ac:dyDescent="0.2">
      <c r="A11" s="56" t="s">
        <v>112</v>
      </c>
      <c r="B11" s="52" t="s">
        <v>113</v>
      </c>
      <c r="C11" s="135">
        <f>'9'!D165</f>
        <v>7540931</v>
      </c>
      <c r="D11" s="135">
        <f>'9'!E165</f>
        <v>11629553</v>
      </c>
      <c r="E11" s="52">
        <f>'7'!M17</f>
        <v>3923577</v>
      </c>
      <c r="F11" s="50">
        <f t="shared" si="0"/>
        <v>33.737986318132776</v>
      </c>
    </row>
    <row r="12" spans="1:6" s="51" customFormat="1" ht="12.75" x14ac:dyDescent="0.2">
      <c r="A12" s="56" t="s">
        <v>114</v>
      </c>
      <c r="B12" s="52" t="s">
        <v>115</v>
      </c>
      <c r="C12" s="135">
        <f>'9'!D166</f>
        <v>2950784</v>
      </c>
      <c r="D12" s="135">
        <f>'9'!E166</f>
        <v>5550106</v>
      </c>
      <c r="E12" s="52">
        <f>'7'!N17</f>
        <v>2268540</v>
      </c>
      <c r="F12" s="50">
        <f t="shared" si="0"/>
        <v>40.873813941571569</v>
      </c>
    </row>
    <row r="13" spans="1:6" s="51" customFormat="1" ht="12.75" x14ac:dyDescent="0.2">
      <c r="A13" s="56" t="s">
        <v>116</v>
      </c>
      <c r="B13" s="52" t="s">
        <v>117</v>
      </c>
      <c r="C13" s="135">
        <f>'9'!D167</f>
        <v>575452</v>
      </c>
      <c r="D13" s="135">
        <f>'9'!E167</f>
        <v>198084</v>
      </c>
      <c r="E13" s="52">
        <f>'7'!O17</f>
        <v>141381</v>
      </c>
      <c r="F13" s="50">
        <f t="shared" si="0"/>
        <v>71.374265463136851</v>
      </c>
    </row>
    <row r="14" spans="1:6" s="51" customFormat="1" ht="13.5" x14ac:dyDescent="0.2">
      <c r="A14" s="56"/>
      <c r="B14" s="43" t="s">
        <v>2186</v>
      </c>
      <c r="C14" s="54">
        <f>SUM(C11:C13)</f>
        <v>11067167</v>
      </c>
      <c r="D14" s="54">
        <f>SUM(D11:D13)</f>
        <v>17377743</v>
      </c>
      <c r="E14" s="54">
        <f>SUM(E11:E13)</f>
        <v>6333498</v>
      </c>
      <c r="F14" s="55">
        <f t="shared" si="0"/>
        <v>36.446033296729041</v>
      </c>
    </row>
    <row r="15" spans="1:6" s="51" customFormat="1" ht="18" customHeight="1" x14ac:dyDescent="0.2">
      <c r="A15" s="56" t="s">
        <v>118</v>
      </c>
      <c r="B15" s="43" t="s">
        <v>119</v>
      </c>
      <c r="C15" s="54">
        <f>C10+C14</f>
        <v>37185431</v>
      </c>
      <c r="D15" s="54">
        <f>D10+D14</f>
        <v>45983032</v>
      </c>
      <c r="E15" s="54">
        <f>SUM(E14+E10)</f>
        <v>30488879</v>
      </c>
      <c r="F15" s="55">
        <f t="shared" si="0"/>
        <v>66.304629498985619</v>
      </c>
    </row>
    <row r="16" spans="1:6" s="51" customFormat="1" ht="16.5" customHeight="1" x14ac:dyDescent="0.2">
      <c r="A16" s="56" t="s">
        <v>120</v>
      </c>
      <c r="B16" s="43" t="s">
        <v>121</v>
      </c>
      <c r="C16" s="136">
        <f>'9'!D168+'9'!D169</f>
        <v>5318563</v>
      </c>
      <c r="D16" s="136">
        <f>'9'!E168+'9'!E169</f>
        <v>5694879</v>
      </c>
      <c r="E16" s="54">
        <f>'7'!P17+'7'!Q17</f>
        <v>4694878</v>
      </c>
      <c r="F16" s="55">
        <f t="shared" si="0"/>
        <v>82.440346844946134</v>
      </c>
    </row>
    <row r="17" spans="1:6" s="51" customFormat="1" ht="18.75" customHeight="1" x14ac:dyDescent="0.2">
      <c r="A17" s="57"/>
      <c r="B17" s="58" t="s">
        <v>122</v>
      </c>
      <c r="C17" s="59">
        <f>SUM(C15:C16)</f>
        <v>42503994</v>
      </c>
      <c r="D17" s="59">
        <f>SUM(D15:D16)</f>
        <v>51677911</v>
      </c>
      <c r="E17" s="59">
        <f>SUM(E15:E16)</f>
        <v>35183757</v>
      </c>
      <c r="F17" s="60">
        <f t="shared" si="0"/>
        <v>68.082777185014308</v>
      </c>
    </row>
    <row r="18" spans="1:6" s="23" customFormat="1" ht="12.75" x14ac:dyDescent="0.2">
      <c r="A18" s="61"/>
      <c r="B18" s="61"/>
      <c r="C18" s="61"/>
      <c r="D18" s="61"/>
      <c r="E18" s="61"/>
    </row>
    <row r="19" spans="1:6" s="23" customFormat="1" ht="12.75" x14ac:dyDescent="0.2">
      <c r="A19" s="61"/>
      <c r="B19" s="61"/>
      <c r="C19" s="61"/>
      <c r="D19" s="61"/>
      <c r="E19" s="61"/>
    </row>
    <row r="20" spans="1:6" s="23" customFormat="1" ht="12.75" x14ac:dyDescent="0.2">
      <c r="A20" s="61"/>
      <c r="B20" s="61"/>
      <c r="C20" s="61"/>
      <c r="D20" s="61"/>
      <c r="E20" s="61"/>
    </row>
    <row r="21" spans="1:6" s="23" customFormat="1" ht="12.75" x14ac:dyDescent="0.2">
      <c r="A21" s="61"/>
      <c r="B21" s="61"/>
      <c r="C21" s="61"/>
      <c r="D21" s="61"/>
      <c r="E21" s="61"/>
    </row>
    <row r="22" spans="1:6" s="23" customFormat="1" ht="12.75" x14ac:dyDescent="0.2">
      <c r="A22" s="61"/>
      <c r="B22" s="61"/>
      <c r="C22" s="61"/>
      <c r="D22" s="61"/>
      <c r="E22" s="61"/>
    </row>
    <row r="23" spans="1:6" s="23" customFormat="1" ht="12.75" x14ac:dyDescent="0.2">
      <c r="A23" s="61"/>
      <c r="B23" s="61"/>
      <c r="C23" s="61"/>
      <c r="D23" s="61"/>
      <c r="E23" s="61"/>
    </row>
    <row r="24" spans="1:6" s="23" customFormat="1" ht="12.75" x14ac:dyDescent="0.2">
      <c r="A24" s="61"/>
      <c r="B24" s="61"/>
      <c r="C24" s="61"/>
      <c r="D24" s="61"/>
      <c r="E24" s="61"/>
    </row>
    <row r="25" spans="1:6" s="23" customFormat="1" ht="12.75" x14ac:dyDescent="0.2">
      <c r="A25" s="61"/>
      <c r="B25" s="61"/>
      <c r="C25" s="61"/>
      <c r="D25" s="61"/>
      <c r="E25" s="61"/>
    </row>
    <row r="26" spans="1:6" s="23" customFormat="1" ht="12.75" x14ac:dyDescent="0.2">
      <c r="A26" s="61"/>
      <c r="B26" s="61"/>
      <c r="C26" s="61"/>
      <c r="D26" s="61"/>
      <c r="E26" s="61"/>
    </row>
    <row r="27" spans="1:6" s="23" customFormat="1" ht="12.75" x14ac:dyDescent="0.2">
      <c r="A27" s="61"/>
      <c r="B27" s="61"/>
      <c r="C27" s="61"/>
      <c r="D27" s="61"/>
      <c r="E27" s="61"/>
    </row>
    <row r="28" spans="1:6" s="23" customFormat="1" ht="12.75" x14ac:dyDescent="0.2">
      <c r="A28" s="62"/>
      <c r="B28" s="61"/>
      <c r="C28" s="61"/>
      <c r="D28" s="61"/>
      <c r="E28" s="61"/>
    </row>
    <row r="29" spans="1:6" ht="12.75" x14ac:dyDescent="0.2">
      <c r="A29" s="62"/>
      <c r="B29" s="62"/>
      <c r="C29" s="62"/>
      <c r="D29" s="62"/>
      <c r="E29" s="62"/>
    </row>
    <row r="30" spans="1:6" ht="12.75" x14ac:dyDescent="0.2">
      <c r="A30" s="62"/>
      <c r="B30" s="62"/>
      <c r="C30" s="62"/>
      <c r="D30" s="62"/>
      <c r="E30" s="62"/>
    </row>
    <row r="31" spans="1:6" ht="12.75" x14ac:dyDescent="0.2">
      <c r="A31" s="62"/>
      <c r="B31" s="62"/>
      <c r="C31" s="62"/>
      <c r="D31" s="62"/>
      <c r="E31" s="62"/>
    </row>
    <row r="32" spans="1:6" ht="12.75" x14ac:dyDescent="0.2">
      <c r="A32" s="62"/>
      <c r="B32" s="62"/>
      <c r="C32" s="62"/>
      <c r="D32" s="62"/>
      <c r="E32" s="62"/>
    </row>
    <row r="33" spans="1:5" ht="12.75" x14ac:dyDescent="0.2">
      <c r="A33" s="62"/>
      <c r="B33" s="62"/>
      <c r="C33" s="62"/>
      <c r="D33" s="62"/>
      <c r="E33" s="62"/>
    </row>
    <row r="34" spans="1:5" ht="12.75" x14ac:dyDescent="0.2">
      <c r="B34" s="62"/>
      <c r="C34" s="62"/>
      <c r="D34" s="62"/>
      <c r="E34" s="62"/>
    </row>
  </sheetData>
  <printOptions horizontalCentered="1" verticalCentered="1"/>
  <pageMargins left="0.39370078740157483" right="0.39370078740157483" top="0.9055118110236221" bottom="0.27559055118110237" header="0.39370078740157483" footer="0.51181102362204722"/>
  <pageSetup paperSize="9" orientation="landscape" r:id="rId1"/>
  <headerFooter alignWithMargins="0">
    <oddHeader>&amp;C&amp;"Times New Roman CE,Félkövér dőlt"ZALAEGERSZEG MEGYEI  JOGÚ  VÁROS  ÖNKORMÁNYZATA  KIADÁSI ELŐIRÁNYZATAINAK TELJESÍTÉSE ROVATONKÉNT
2025.  ÉVBEN
&amp;R&amp;"Times New Roman CE,Félkövér dőlt"4. melléklet
Adatok: ezer Ft-ban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zoomScale="96" zoomScaleNormal="96" workbookViewId="0">
      <pane ySplit="2" topLeftCell="A3" activePane="bottomLeft" state="frozen"/>
      <selection activeCell="A33" sqref="A33"/>
      <selection pane="bottomLeft" activeCell="A16" sqref="A16:XFD19"/>
    </sheetView>
  </sheetViews>
  <sheetFormatPr defaultRowHeight="12.75" x14ac:dyDescent="0.2"/>
  <cols>
    <col min="1" max="1" width="3.33203125" style="63" customWidth="1"/>
    <col min="2" max="2" width="3.6640625" style="63" customWidth="1"/>
    <col min="3" max="3" width="21.33203125" style="63" customWidth="1"/>
    <col min="4" max="5" width="10.83203125" style="63" customWidth="1"/>
    <col min="6" max="6" width="11" style="63" customWidth="1"/>
    <col min="7" max="7" width="8.5" style="63" customWidth="1"/>
    <col min="8" max="8" width="12.33203125" style="63" customWidth="1"/>
    <col min="9" max="9" width="11.6640625" style="63" customWidth="1"/>
    <col min="10" max="10" width="10.83203125" style="63" customWidth="1"/>
    <col min="11" max="11" width="10.33203125" style="63" customWidth="1"/>
    <col min="12" max="12" width="10.83203125" style="63" customWidth="1"/>
    <col min="13" max="13" width="10.5" style="63" customWidth="1"/>
    <col min="14" max="14" width="12.33203125" style="63" customWidth="1"/>
    <col min="15" max="15" width="10.5" style="63" customWidth="1"/>
    <col min="16" max="16" width="11.5" style="63" customWidth="1"/>
    <col min="17" max="17" width="12.5" style="63" customWidth="1"/>
    <col min="18" max="256" width="9.33203125" style="63"/>
    <col min="257" max="257" width="3.33203125" style="63" customWidth="1"/>
    <col min="258" max="258" width="3.6640625" style="63" customWidth="1"/>
    <col min="259" max="259" width="21.33203125" style="63" customWidth="1"/>
    <col min="260" max="260" width="10.83203125" style="63" customWidth="1"/>
    <col min="261" max="261" width="10.5" style="63" customWidth="1"/>
    <col min="262" max="262" width="10.33203125" style="63" customWidth="1"/>
    <col min="263" max="263" width="8.5" style="63" customWidth="1"/>
    <col min="264" max="264" width="12.33203125" style="63" customWidth="1"/>
    <col min="265" max="265" width="11.6640625" style="63" customWidth="1"/>
    <col min="266" max="266" width="10.83203125" style="63" customWidth="1"/>
    <col min="267" max="267" width="10.33203125" style="63" customWidth="1"/>
    <col min="268" max="268" width="10.83203125" style="63" customWidth="1"/>
    <col min="269" max="269" width="10.5" style="63" customWidth="1"/>
    <col min="270" max="270" width="11" style="63" customWidth="1"/>
    <col min="271" max="271" width="10.5" style="63" customWidth="1"/>
    <col min="272" max="272" width="11.5" style="63" customWidth="1"/>
    <col min="273" max="273" width="11.1640625" style="63" customWidth="1"/>
    <col min="274" max="512" width="9.33203125" style="63"/>
    <col min="513" max="513" width="3.33203125" style="63" customWidth="1"/>
    <col min="514" max="514" width="3.6640625" style="63" customWidth="1"/>
    <col min="515" max="515" width="21.33203125" style="63" customWidth="1"/>
    <col min="516" max="516" width="10.83203125" style="63" customWidth="1"/>
    <col min="517" max="517" width="10.5" style="63" customWidth="1"/>
    <col min="518" max="518" width="10.33203125" style="63" customWidth="1"/>
    <col min="519" max="519" width="8.5" style="63" customWidth="1"/>
    <col min="520" max="520" width="12.33203125" style="63" customWidth="1"/>
    <col min="521" max="521" width="11.6640625" style="63" customWidth="1"/>
    <col min="522" max="522" width="10.83203125" style="63" customWidth="1"/>
    <col min="523" max="523" width="10.33203125" style="63" customWidth="1"/>
    <col min="524" max="524" width="10.83203125" style="63" customWidth="1"/>
    <col min="525" max="525" width="10.5" style="63" customWidth="1"/>
    <col min="526" max="526" width="11" style="63" customWidth="1"/>
    <col min="527" max="527" width="10.5" style="63" customWidth="1"/>
    <col min="528" max="528" width="11.5" style="63" customWidth="1"/>
    <col min="529" max="529" width="11.1640625" style="63" customWidth="1"/>
    <col min="530" max="768" width="9.33203125" style="63"/>
    <col min="769" max="769" width="3.33203125" style="63" customWidth="1"/>
    <col min="770" max="770" width="3.6640625" style="63" customWidth="1"/>
    <col min="771" max="771" width="21.33203125" style="63" customWidth="1"/>
    <col min="772" max="772" width="10.83203125" style="63" customWidth="1"/>
    <col min="773" max="773" width="10.5" style="63" customWidth="1"/>
    <col min="774" max="774" width="10.33203125" style="63" customWidth="1"/>
    <col min="775" max="775" width="8.5" style="63" customWidth="1"/>
    <col min="776" max="776" width="12.33203125" style="63" customWidth="1"/>
    <col min="777" max="777" width="11.6640625" style="63" customWidth="1"/>
    <col min="778" max="778" width="10.83203125" style="63" customWidth="1"/>
    <col min="779" max="779" width="10.33203125" style="63" customWidth="1"/>
    <col min="780" max="780" width="10.83203125" style="63" customWidth="1"/>
    <col min="781" max="781" width="10.5" style="63" customWidth="1"/>
    <col min="782" max="782" width="11" style="63" customWidth="1"/>
    <col min="783" max="783" width="10.5" style="63" customWidth="1"/>
    <col min="784" max="784" width="11.5" style="63" customWidth="1"/>
    <col min="785" max="785" width="11.1640625" style="63" customWidth="1"/>
    <col min="786" max="1024" width="9.33203125" style="63"/>
    <col min="1025" max="1025" width="3.33203125" style="63" customWidth="1"/>
    <col min="1026" max="1026" width="3.6640625" style="63" customWidth="1"/>
    <col min="1027" max="1027" width="21.33203125" style="63" customWidth="1"/>
    <col min="1028" max="1028" width="10.83203125" style="63" customWidth="1"/>
    <col min="1029" max="1029" width="10.5" style="63" customWidth="1"/>
    <col min="1030" max="1030" width="10.33203125" style="63" customWidth="1"/>
    <col min="1031" max="1031" width="8.5" style="63" customWidth="1"/>
    <col min="1032" max="1032" width="12.33203125" style="63" customWidth="1"/>
    <col min="1033" max="1033" width="11.6640625" style="63" customWidth="1"/>
    <col min="1034" max="1034" width="10.83203125" style="63" customWidth="1"/>
    <col min="1035" max="1035" width="10.33203125" style="63" customWidth="1"/>
    <col min="1036" max="1036" width="10.83203125" style="63" customWidth="1"/>
    <col min="1037" max="1037" width="10.5" style="63" customWidth="1"/>
    <col min="1038" max="1038" width="11" style="63" customWidth="1"/>
    <col min="1039" max="1039" width="10.5" style="63" customWidth="1"/>
    <col min="1040" max="1040" width="11.5" style="63" customWidth="1"/>
    <col min="1041" max="1041" width="11.1640625" style="63" customWidth="1"/>
    <col min="1042" max="1280" width="9.33203125" style="63"/>
    <col min="1281" max="1281" width="3.33203125" style="63" customWidth="1"/>
    <col min="1282" max="1282" width="3.6640625" style="63" customWidth="1"/>
    <col min="1283" max="1283" width="21.33203125" style="63" customWidth="1"/>
    <col min="1284" max="1284" width="10.83203125" style="63" customWidth="1"/>
    <col min="1285" max="1285" width="10.5" style="63" customWidth="1"/>
    <col min="1286" max="1286" width="10.33203125" style="63" customWidth="1"/>
    <col min="1287" max="1287" width="8.5" style="63" customWidth="1"/>
    <col min="1288" max="1288" width="12.33203125" style="63" customWidth="1"/>
    <col min="1289" max="1289" width="11.6640625" style="63" customWidth="1"/>
    <col min="1290" max="1290" width="10.83203125" style="63" customWidth="1"/>
    <col min="1291" max="1291" width="10.33203125" style="63" customWidth="1"/>
    <col min="1292" max="1292" width="10.83203125" style="63" customWidth="1"/>
    <col min="1293" max="1293" width="10.5" style="63" customWidth="1"/>
    <col min="1294" max="1294" width="11" style="63" customWidth="1"/>
    <col min="1295" max="1295" width="10.5" style="63" customWidth="1"/>
    <col min="1296" max="1296" width="11.5" style="63" customWidth="1"/>
    <col min="1297" max="1297" width="11.1640625" style="63" customWidth="1"/>
    <col min="1298" max="1536" width="9.33203125" style="63"/>
    <col min="1537" max="1537" width="3.33203125" style="63" customWidth="1"/>
    <col min="1538" max="1538" width="3.6640625" style="63" customWidth="1"/>
    <col min="1539" max="1539" width="21.33203125" style="63" customWidth="1"/>
    <col min="1540" max="1540" width="10.83203125" style="63" customWidth="1"/>
    <col min="1541" max="1541" width="10.5" style="63" customWidth="1"/>
    <col min="1542" max="1542" width="10.33203125" style="63" customWidth="1"/>
    <col min="1543" max="1543" width="8.5" style="63" customWidth="1"/>
    <col min="1544" max="1544" width="12.33203125" style="63" customWidth="1"/>
    <col min="1545" max="1545" width="11.6640625" style="63" customWidth="1"/>
    <col min="1546" max="1546" width="10.83203125" style="63" customWidth="1"/>
    <col min="1547" max="1547" width="10.33203125" style="63" customWidth="1"/>
    <col min="1548" max="1548" width="10.83203125" style="63" customWidth="1"/>
    <col min="1549" max="1549" width="10.5" style="63" customWidth="1"/>
    <col min="1550" max="1550" width="11" style="63" customWidth="1"/>
    <col min="1551" max="1551" width="10.5" style="63" customWidth="1"/>
    <col min="1552" max="1552" width="11.5" style="63" customWidth="1"/>
    <col min="1553" max="1553" width="11.1640625" style="63" customWidth="1"/>
    <col min="1554" max="1792" width="9.33203125" style="63"/>
    <col min="1793" max="1793" width="3.33203125" style="63" customWidth="1"/>
    <col min="1794" max="1794" width="3.6640625" style="63" customWidth="1"/>
    <col min="1795" max="1795" width="21.33203125" style="63" customWidth="1"/>
    <col min="1796" max="1796" width="10.83203125" style="63" customWidth="1"/>
    <col min="1797" max="1797" width="10.5" style="63" customWidth="1"/>
    <col min="1798" max="1798" width="10.33203125" style="63" customWidth="1"/>
    <col min="1799" max="1799" width="8.5" style="63" customWidth="1"/>
    <col min="1800" max="1800" width="12.33203125" style="63" customWidth="1"/>
    <col min="1801" max="1801" width="11.6640625" style="63" customWidth="1"/>
    <col min="1802" max="1802" width="10.83203125" style="63" customWidth="1"/>
    <col min="1803" max="1803" width="10.33203125" style="63" customWidth="1"/>
    <col min="1804" max="1804" width="10.83203125" style="63" customWidth="1"/>
    <col min="1805" max="1805" width="10.5" style="63" customWidth="1"/>
    <col min="1806" max="1806" width="11" style="63" customWidth="1"/>
    <col min="1807" max="1807" width="10.5" style="63" customWidth="1"/>
    <col min="1808" max="1808" width="11.5" style="63" customWidth="1"/>
    <col min="1809" max="1809" width="11.1640625" style="63" customWidth="1"/>
    <col min="1810" max="2048" width="9.33203125" style="63"/>
    <col min="2049" max="2049" width="3.33203125" style="63" customWidth="1"/>
    <col min="2050" max="2050" width="3.6640625" style="63" customWidth="1"/>
    <col min="2051" max="2051" width="21.33203125" style="63" customWidth="1"/>
    <col min="2052" max="2052" width="10.83203125" style="63" customWidth="1"/>
    <col min="2053" max="2053" width="10.5" style="63" customWidth="1"/>
    <col min="2054" max="2054" width="10.33203125" style="63" customWidth="1"/>
    <col min="2055" max="2055" width="8.5" style="63" customWidth="1"/>
    <col min="2056" max="2056" width="12.33203125" style="63" customWidth="1"/>
    <col min="2057" max="2057" width="11.6640625" style="63" customWidth="1"/>
    <col min="2058" max="2058" width="10.83203125" style="63" customWidth="1"/>
    <col min="2059" max="2059" width="10.33203125" style="63" customWidth="1"/>
    <col min="2060" max="2060" width="10.83203125" style="63" customWidth="1"/>
    <col min="2061" max="2061" width="10.5" style="63" customWidth="1"/>
    <col min="2062" max="2062" width="11" style="63" customWidth="1"/>
    <col min="2063" max="2063" width="10.5" style="63" customWidth="1"/>
    <col min="2064" max="2064" width="11.5" style="63" customWidth="1"/>
    <col min="2065" max="2065" width="11.1640625" style="63" customWidth="1"/>
    <col min="2066" max="2304" width="9.33203125" style="63"/>
    <col min="2305" max="2305" width="3.33203125" style="63" customWidth="1"/>
    <col min="2306" max="2306" width="3.6640625" style="63" customWidth="1"/>
    <col min="2307" max="2307" width="21.33203125" style="63" customWidth="1"/>
    <col min="2308" max="2308" width="10.83203125" style="63" customWidth="1"/>
    <col min="2309" max="2309" width="10.5" style="63" customWidth="1"/>
    <col min="2310" max="2310" width="10.33203125" style="63" customWidth="1"/>
    <col min="2311" max="2311" width="8.5" style="63" customWidth="1"/>
    <col min="2312" max="2312" width="12.33203125" style="63" customWidth="1"/>
    <col min="2313" max="2313" width="11.6640625" style="63" customWidth="1"/>
    <col min="2314" max="2314" width="10.83203125" style="63" customWidth="1"/>
    <col min="2315" max="2315" width="10.33203125" style="63" customWidth="1"/>
    <col min="2316" max="2316" width="10.83203125" style="63" customWidth="1"/>
    <col min="2317" max="2317" width="10.5" style="63" customWidth="1"/>
    <col min="2318" max="2318" width="11" style="63" customWidth="1"/>
    <col min="2319" max="2319" width="10.5" style="63" customWidth="1"/>
    <col min="2320" max="2320" width="11.5" style="63" customWidth="1"/>
    <col min="2321" max="2321" width="11.1640625" style="63" customWidth="1"/>
    <col min="2322" max="2560" width="9.33203125" style="63"/>
    <col min="2561" max="2561" width="3.33203125" style="63" customWidth="1"/>
    <col min="2562" max="2562" width="3.6640625" style="63" customWidth="1"/>
    <col min="2563" max="2563" width="21.33203125" style="63" customWidth="1"/>
    <col min="2564" max="2564" width="10.83203125" style="63" customWidth="1"/>
    <col min="2565" max="2565" width="10.5" style="63" customWidth="1"/>
    <col min="2566" max="2566" width="10.33203125" style="63" customWidth="1"/>
    <col min="2567" max="2567" width="8.5" style="63" customWidth="1"/>
    <col min="2568" max="2568" width="12.33203125" style="63" customWidth="1"/>
    <col min="2569" max="2569" width="11.6640625" style="63" customWidth="1"/>
    <col min="2570" max="2570" width="10.83203125" style="63" customWidth="1"/>
    <col min="2571" max="2571" width="10.33203125" style="63" customWidth="1"/>
    <col min="2572" max="2572" width="10.83203125" style="63" customWidth="1"/>
    <col min="2573" max="2573" width="10.5" style="63" customWidth="1"/>
    <col min="2574" max="2574" width="11" style="63" customWidth="1"/>
    <col min="2575" max="2575" width="10.5" style="63" customWidth="1"/>
    <col min="2576" max="2576" width="11.5" style="63" customWidth="1"/>
    <col min="2577" max="2577" width="11.1640625" style="63" customWidth="1"/>
    <col min="2578" max="2816" width="9.33203125" style="63"/>
    <col min="2817" max="2817" width="3.33203125" style="63" customWidth="1"/>
    <col min="2818" max="2818" width="3.6640625" style="63" customWidth="1"/>
    <col min="2819" max="2819" width="21.33203125" style="63" customWidth="1"/>
    <col min="2820" max="2820" width="10.83203125" style="63" customWidth="1"/>
    <col min="2821" max="2821" width="10.5" style="63" customWidth="1"/>
    <col min="2822" max="2822" width="10.33203125" style="63" customWidth="1"/>
    <col min="2823" max="2823" width="8.5" style="63" customWidth="1"/>
    <col min="2824" max="2824" width="12.33203125" style="63" customWidth="1"/>
    <col min="2825" max="2825" width="11.6640625" style="63" customWidth="1"/>
    <col min="2826" max="2826" width="10.83203125" style="63" customWidth="1"/>
    <col min="2827" max="2827" width="10.33203125" style="63" customWidth="1"/>
    <col min="2828" max="2828" width="10.83203125" style="63" customWidth="1"/>
    <col min="2829" max="2829" width="10.5" style="63" customWidth="1"/>
    <col min="2830" max="2830" width="11" style="63" customWidth="1"/>
    <col min="2831" max="2831" width="10.5" style="63" customWidth="1"/>
    <col min="2832" max="2832" width="11.5" style="63" customWidth="1"/>
    <col min="2833" max="2833" width="11.1640625" style="63" customWidth="1"/>
    <col min="2834" max="3072" width="9.33203125" style="63"/>
    <col min="3073" max="3073" width="3.33203125" style="63" customWidth="1"/>
    <col min="3074" max="3074" width="3.6640625" style="63" customWidth="1"/>
    <col min="3075" max="3075" width="21.33203125" style="63" customWidth="1"/>
    <col min="3076" max="3076" width="10.83203125" style="63" customWidth="1"/>
    <col min="3077" max="3077" width="10.5" style="63" customWidth="1"/>
    <col min="3078" max="3078" width="10.33203125" style="63" customWidth="1"/>
    <col min="3079" max="3079" width="8.5" style="63" customWidth="1"/>
    <col min="3080" max="3080" width="12.33203125" style="63" customWidth="1"/>
    <col min="3081" max="3081" width="11.6640625" style="63" customWidth="1"/>
    <col min="3082" max="3082" width="10.83203125" style="63" customWidth="1"/>
    <col min="3083" max="3083" width="10.33203125" style="63" customWidth="1"/>
    <col min="3084" max="3084" width="10.83203125" style="63" customWidth="1"/>
    <col min="3085" max="3085" width="10.5" style="63" customWidth="1"/>
    <col min="3086" max="3086" width="11" style="63" customWidth="1"/>
    <col min="3087" max="3087" width="10.5" style="63" customWidth="1"/>
    <col min="3088" max="3088" width="11.5" style="63" customWidth="1"/>
    <col min="3089" max="3089" width="11.1640625" style="63" customWidth="1"/>
    <col min="3090" max="3328" width="9.33203125" style="63"/>
    <col min="3329" max="3329" width="3.33203125" style="63" customWidth="1"/>
    <col min="3330" max="3330" width="3.6640625" style="63" customWidth="1"/>
    <col min="3331" max="3331" width="21.33203125" style="63" customWidth="1"/>
    <col min="3332" max="3332" width="10.83203125" style="63" customWidth="1"/>
    <col min="3333" max="3333" width="10.5" style="63" customWidth="1"/>
    <col min="3334" max="3334" width="10.33203125" style="63" customWidth="1"/>
    <col min="3335" max="3335" width="8.5" style="63" customWidth="1"/>
    <col min="3336" max="3336" width="12.33203125" style="63" customWidth="1"/>
    <col min="3337" max="3337" width="11.6640625" style="63" customWidth="1"/>
    <col min="3338" max="3338" width="10.83203125" style="63" customWidth="1"/>
    <col min="3339" max="3339" width="10.33203125" style="63" customWidth="1"/>
    <col min="3340" max="3340" width="10.83203125" style="63" customWidth="1"/>
    <col min="3341" max="3341" width="10.5" style="63" customWidth="1"/>
    <col min="3342" max="3342" width="11" style="63" customWidth="1"/>
    <col min="3343" max="3343" width="10.5" style="63" customWidth="1"/>
    <col min="3344" max="3344" width="11.5" style="63" customWidth="1"/>
    <col min="3345" max="3345" width="11.1640625" style="63" customWidth="1"/>
    <col min="3346" max="3584" width="9.33203125" style="63"/>
    <col min="3585" max="3585" width="3.33203125" style="63" customWidth="1"/>
    <col min="3586" max="3586" width="3.6640625" style="63" customWidth="1"/>
    <col min="3587" max="3587" width="21.33203125" style="63" customWidth="1"/>
    <col min="3588" max="3588" width="10.83203125" style="63" customWidth="1"/>
    <col min="3589" max="3589" width="10.5" style="63" customWidth="1"/>
    <col min="3590" max="3590" width="10.33203125" style="63" customWidth="1"/>
    <col min="3591" max="3591" width="8.5" style="63" customWidth="1"/>
    <col min="3592" max="3592" width="12.33203125" style="63" customWidth="1"/>
    <col min="3593" max="3593" width="11.6640625" style="63" customWidth="1"/>
    <col min="3594" max="3594" width="10.83203125" style="63" customWidth="1"/>
    <col min="3595" max="3595" width="10.33203125" style="63" customWidth="1"/>
    <col min="3596" max="3596" width="10.83203125" style="63" customWidth="1"/>
    <col min="3597" max="3597" width="10.5" style="63" customWidth="1"/>
    <col min="3598" max="3598" width="11" style="63" customWidth="1"/>
    <col min="3599" max="3599" width="10.5" style="63" customWidth="1"/>
    <col min="3600" max="3600" width="11.5" style="63" customWidth="1"/>
    <col min="3601" max="3601" width="11.1640625" style="63" customWidth="1"/>
    <col min="3602" max="3840" width="9.33203125" style="63"/>
    <col min="3841" max="3841" width="3.33203125" style="63" customWidth="1"/>
    <col min="3842" max="3842" width="3.6640625" style="63" customWidth="1"/>
    <col min="3843" max="3843" width="21.33203125" style="63" customWidth="1"/>
    <col min="3844" max="3844" width="10.83203125" style="63" customWidth="1"/>
    <col min="3845" max="3845" width="10.5" style="63" customWidth="1"/>
    <col min="3846" max="3846" width="10.33203125" style="63" customWidth="1"/>
    <col min="3847" max="3847" width="8.5" style="63" customWidth="1"/>
    <col min="3848" max="3848" width="12.33203125" style="63" customWidth="1"/>
    <col min="3849" max="3849" width="11.6640625" style="63" customWidth="1"/>
    <col min="3850" max="3850" width="10.83203125" style="63" customWidth="1"/>
    <col min="3851" max="3851" width="10.33203125" style="63" customWidth="1"/>
    <col min="3852" max="3852" width="10.83203125" style="63" customWidth="1"/>
    <col min="3853" max="3853" width="10.5" style="63" customWidth="1"/>
    <col min="3854" max="3854" width="11" style="63" customWidth="1"/>
    <col min="3855" max="3855" width="10.5" style="63" customWidth="1"/>
    <col min="3856" max="3856" width="11.5" style="63" customWidth="1"/>
    <col min="3857" max="3857" width="11.1640625" style="63" customWidth="1"/>
    <col min="3858" max="4096" width="9.33203125" style="63"/>
    <col min="4097" max="4097" width="3.33203125" style="63" customWidth="1"/>
    <col min="4098" max="4098" width="3.6640625" style="63" customWidth="1"/>
    <col min="4099" max="4099" width="21.33203125" style="63" customWidth="1"/>
    <col min="4100" max="4100" width="10.83203125" style="63" customWidth="1"/>
    <col min="4101" max="4101" width="10.5" style="63" customWidth="1"/>
    <col min="4102" max="4102" width="10.33203125" style="63" customWidth="1"/>
    <col min="4103" max="4103" width="8.5" style="63" customWidth="1"/>
    <col min="4104" max="4104" width="12.33203125" style="63" customWidth="1"/>
    <col min="4105" max="4105" width="11.6640625" style="63" customWidth="1"/>
    <col min="4106" max="4106" width="10.83203125" style="63" customWidth="1"/>
    <col min="4107" max="4107" width="10.33203125" style="63" customWidth="1"/>
    <col min="4108" max="4108" width="10.83203125" style="63" customWidth="1"/>
    <col min="4109" max="4109" width="10.5" style="63" customWidth="1"/>
    <col min="4110" max="4110" width="11" style="63" customWidth="1"/>
    <col min="4111" max="4111" width="10.5" style="63" customWidth="1"/>
    <col min="4112" max="4112" width="11.5" style="63" customWidth="1"/>
    <col min="4113" max="4113" width="11.1640625" style="63" customWidth="1"/>
    <col min="4114" max="4352" width="9.33203125" style="63"/>
    <col min="4353" max="4353" width="3.33203125" style="63" customWidth="1"/>
    <col min="4354" max="4354" width="3.6640625" style="63" customWidth="1"/>
    <col min="4355" max="4355" width="21.33203125" style="63" customWidth="1"/>
    <col min="4356" max="4356" width="10.83203125" style="63" customWidth="1"/>
    <col min="4357" max="4357" width="10.5" style="63" customWidth="1"/>
    <col min="4358" max="4358" width="10.33203125" style="63" customWidth="1"/>
    <col min="4359" max="4359" width="8.5" style="63" customWidth="1"/>
    <col min="4360" max="4360" width="12.33203125" style="63" customWidth="1"/>
    <col min="4361" max="4361" width="11.6640625" style="63" customWidth="1"/>
    <col min="4362" max="4362" width="10.83203125" style="63" customWidth="1"/>
    <col min="4363" max="4363" width="10.33203125" style="63" customWidth="1"/>
    <col min="4364" max="4364" width="10.83203125" style="63" customWidth="1"/>
    <col min="4365" max="4365" width="10.5" style="63" customWidth="1"/>
    <col min="4366" max="4366" width="11" style="63" customWidth="1"/>
    <col min="4367" max="4367" width="10.5" style="63" customWidth="1"/>
    <col min="4368" max="4368" width="11.5" style="63" customWidth="1"/>
    <col min="4369" max="4369" width="11.1640625" style="63" customWidth="1"/>
    <col min="4370" max="4608" width="9.33203125" style="63"/>
    <col min="4609" max="4609" width="3.33203125" style="63" customWidth="1"/>
    <col min="4610" max="4610" width="3.6640625" style="63" customWidth="1"/>
    <col min="4611" max="4611" width="21.33203125" style="63" customWidth="1"/>
    <col min="4612" max="4612" width="10.83203125" style="63" customWidth="1"/>
    <col min="4613" max="4613" width="10.5" style="63" customWidth="1"/>
    <col min="4614" max="4614" width="10.33203125" style="63" customWidth="1"/>
    <col min="4615" max="4615" width="8.5" style="63" customWidth="1"/>
    <col min="4616" max="4616" width="12.33203125" style="63" customWidth="1"/>
    <col min="4617" max="4617" width="11.6640625" style="63" customWidth="1"/>
    <col min="4618" max="4618" width="10.83203125" style="63" customWidth="1"/>
    <col min="4619" max="4619" width="10.33203125" style="63" customWidth="1"/>
    <col min="4620" max="4620" width="10.83203125" style="63" customWidth="1"/>
    <col min="4621" max="4621" width="10.5" style="63" customWidth="1"/>
    <col min="4622" max="4622" width="11" style="63" customWidth="1"/>
    <col min="4623" max="4623" width="10.5" style="63" customWidth="1"/>
    <col min="4624" max="4624" width="11.5" style="63" customWidth="1"/>
    <col min="4625" max="4625" width="11.1640625" style="63" customWidth="1"/>
    <col min="4626" max="4864" width="9.33203125" style="63"/>
    <col min="4865" max="4865" width="3.33203125" style="63" customWidth="1"/>
    <col min="4866" max="4866" width="3.6640625" style="63" customWidth="1"/>
    <col min="4867" max="4867" width="21.33203125" style="63" customWidth="1"/>
    <col min="4868" max="4868" width="10.83203125" style="63" customWidth="1"/>
    <col min="4869" max="4869" width="10.5" style="63" customWidth="1"/>
    <col min="4870" max="4870" width="10.33203125" style="63" customWidth="1"/>
    <col min="4871" max="4871" width="8.5" style="63" customWidth="1"/>
    <col min="4872" max="4872" width="12.33203125" style="63" customWidth="1"/>
    <col min="4873" max="4873" width="11.6640625" style="63" customWidth="1"/>
    <col min="4874" max="4874" width="10.83203125" style="63" customWidth="1"/>
    <col min="4875" max="4875" width="10.33203125" style="63" customWidth="1"/>
    <col min="4876" max="4876" width="10.83203125" style="63" customWidth="1"/>
    <col min="4877" max="4877" width="10.5" style="63" customWidth="1"/>
    <col min="4878" max="4878" width="11" style="63" customWidth="1"/>
    <col min="4879" max="4879" width="10.5" style="63" customWidth="1"/>
    <col min="4880" max="4880" width="11.5" style="63" customWidth="1"/>
    <col min="4881" max="4881" width="11.1640625" style="63" customWidth="1"/>
    <col min="4882" max="5120" width="9.33203125" style="63"/>
    <col min="5121" max="5121" width="3.33203125" style="63" customWidth="1"/>
    <col min="5122" max="5122" width="3.6640625" style="63" customWidth="1"/>
    <col min="5123" max="5123" width="21.33203125" style="63" customWidth="1"/>
    <col min="5124" max="5124" width="10.83203125" style="63" customWidth="1"/>
    <col min="5125" max="5125" width="10.5" style="63" customWidth="1"/>
    <col min="5126" max="5126" width="10.33203125" style="63" customWidth="1"/>
    <col min="5127" max="5127" width="8.5" style="63" customWidth="1"/>
    <col min="5128" max="5128" width="12.33203125" style="63" customWidth="1"/>
    <col min="5129" max="5129" width="11.6640625" style="63" customWidth="1"/>
    <col min="5130" max="5130" width="10.83203125" style="63" customWidth="1"/>
    <col min="5131" max="5131" width="10.33203125" style="63" customWidth="1"/>
    <col min="5132" max="5132" width="10.83203125" style="63" customWidth="1"/>
    <col min="5133" max="5133" width="10.5" style="63" customWidth="1"/>
    <col min="5134" max="5134" width="11" style="63" customWidth="1"/>
    <col min="5135" max="5135" width="10.5" style="63" customWidth="1"/>
    <col min="5136" max="5136" width="11.5" style="63" customWidth="1"/>
    <col min="5137" max="5137" width="11.1640625" style="63" customWidth="1"/>
    <col min="5138" max="5376" width="9.33203125" style="63"/>
    <col min="5377" max="5377" width="3.33203125" style="63" customWidth="1"/>
    <col min="5378" max="5378" width="3.6640625" style="63" customWidth="1"/>
    <col min="5379" max="5379" width="21.33203125" style="63" customWidth="1"/>
    <col min="5380" max="5380" width="10.83203125" style="63" customWidth="1"/>
    <col min="5381" max="5381" width="10.5" style="63" customWidth="1"/>
    <col min="5382" max="5382" width="10.33203125" style="63" customWidth="1"/>
    <col min="5383" max="5383" width="8.5" style="63" customWidth="1"/>
    <col min="5384" max="5384" width="12.33203125" style="63" customWidth="1"/>
    <col min="5385" max="5385" width="11.6640625" style="63" customWidth="1"/>
    <col min="5386" max="5386" width="10.83203125" style="63" customWidth="1"/>
    <col min="5387" max="5387" width="10.33203125" style="63" customWidth="1"/>
    <col min="5388" max="5388" width="10.83203125" style="63" customWidth="1"/>
    <col min="5389" max="5389" width="10.5" style="63" customWidth="1"/>
    <col min="5390" max="5390" width="11" style="63" customWidth="1"/>
    <col min="5391" max="5391" width="10.5" style="63" customWidth="1"/>
    <col min="5392" max="5392" width="11.5" style="63" customWidth="1"/>
    <col min="5393" max="5393" width="11.1640625" style="63" customWidth="1"/>
    <col min="5394" max="5632" width="9.33203125" style="63"/>
    <col min="5633" max="5633" width="3.33203125" style="63" customWidth="1"/>
    <col min="5634" max="5634" width="3.6640625" style="63" customWidth="1"/>
    <col min="5635" max="5635" width="21.33203125" style="63" customWidth="1"/>
    <col min="5636" max="5636" width="10.83203125" style="63" customWidth="1"/>
    <col min="5637" max="5637" width="10.5" style="63" customWidth="1"/>
    <col min="5638" max="5638" width="10.33203125" style="63" customWidth="1"/>
    <col min="5639" max="5639" width="8.5" style="63" customWidth="1"/>
    <col min="5640" max="5640" width="12.33203125" style="63" customWidth="1"/>
    <col min="5641" max="5641" width="11.6640625" style="63" customWidth="1"/>
    <col min="5642" max="5642" width="10.83203125" style="63" customWidth="1"/>
    <col min="5643" max="5643" width="10.33203125" style="63" customWidth="1"/>
    <col min="5644" max="5644" width="10.83203125" style="63" customWidth="1"/>
    <col min="5645" max="5645" width="10.5" style="63" customWidth="1"/>
    <col min="5646" max="5646" width="11" style="63" customWidth="1"/>
    <col min="5647" max="5647" width="10.5" style="63" customWidth="1"/>
    <col min="5648" max="5648" width="11.5" style="63" customWidth="1"/>
    <col min="5649" max="5649" width="11.1640625" style="63" customWidth="1"/>
    <col min="5650" max="5888" width="9.33203125" style="63"/>
    <col min="5889" max="5889" width="3.33203125" style="63" customWidth="1"/>
    <col min="5890" max="5890" width="3.6640625" style="63" customWidth="1"/>
    <col min="5891" max="5891" width="21.33203125" style="63" customWidth="1"/>
    <col min="5892" max="5892" width="10.83203125" style="63" customWidth="1"/>
    <col min="5893" max="5893" width="10.5" style="63" customWidth="1"/>
    <col min="5894" max="5894" width="10.33203125" style="63" customWidth="1"/>
    <col min="5895" max="5895" width="8.5" style="63" customWidth="1"/>
    <col min="5896" max="5896" width="12.33203125" style="63" customWidth="1"/>
    <col min="5897" max="5897" width="11.6640625" style="63" customWidth="1"/>
    <col min="5898" max="5898" width="10.83203125" style="63" customWidth="1"/>
    <col min="5899" max="5899" width="10.33203125" style="63" customWidth="1"/>
    <col min="5900" max="5900" width="10.83203125" style="63" customWidth="1"/>
    <col min="5901" max="5901" width="10.5" style="63" customWidth="1"/>
    <col min="5902" max="5902" width="11" style="63" customWidth="1"/>
    <col min="5903" max="5903" width="10.5" style="63" customWidth="1"/>
    <col min="5904" max="5904" width="11.5" style="63" customWidth="1"/>
    <col min="5905" max="5905" width="11.1640625" style="63" customWidth="1"/>
    <col min="5906" max="6144" width="9.33203125" style="63"/>
    <col min="6145" max="6145" width="3.33203125" style="63" customWidth="1"/>
    <col min="6146" max="6146" width="3.6640625" style="63" customWidth="1"/>
    <col min="6147" max="6147" width="21.33203125" style="63" customWidth="1"/>
    <col min="6148" max="6148" width="10.83203125" style="63" customWidth="1"/>
    <col min="6149" max="6149" width="10.5" style="63" customWidth="1"/>
    <col min="6150" max="6150" width="10.33203125" style="63" customWidth="1"/>
    <col min="6151" max="6151" width="8.5" style="63" customWidth="1"/>
    <col min="6152" max="6152" width="12.33203125" style="63" customWidth="1"/>
    <col min="6153" max="6153" width="11.6640625" style="63" customWidth="1"/>
    <col min="6154" max="6154" width="10.83203125" style="63" customWidth="1"/>
    <col min="6155" max="6155" width="10.33203125" style="63" customWidth="1"/>
    <col min="6156" max="6156" width="10.83203125" style="63" customWidth="1"/>
    <col min="6157" max="6157" width="10.5" style="63" customWidth="1"/>
    <col min="6158" max="6158" width="11" style="63" customWidth="1"/>
    <col min="6159" max="6159" width="10.5" style="63" customWidth="1"/>
    <col min="6160" max="6160" width="11.5" style="63" customWidth="1"/>
    <col min="6161" max="6161" width="11.1640625" style="63" customWidth="1"/>
    <col min="6162" max="6400" width="9.33203125" style="63"/>
    <col min="6401" max="6401" width="3.33203125" style="63" customWidth="1"/>
    <col min="6402" max="6402" width="3.6640625" style="63" customWidth="1"/>
    <col min="6403" max="6403" width="21.33203125" style="63" customWidth="1"/>
    <col min="6404" max="6404" width="10.83203125" style="63" customWidth="1"/>
    <col min="6405" max="6405" width="10.5" style="63" customWidth="1"/>
    <col min="6406" max="6406" width="10.33203125" style="63" customWidth="1"/>
    <col min="6407" max="6407" width="8.5" style="63" customWidth="1"/>
    <col min="6408" max="6408" width="12.33203125" style="63" customWidth="1"/>
    <col min="6409" max="6409" width="11.6640625" style="63" customWidth="1"/>
    <col min="6410" max="6410" width="10.83203125" style="63" customWidth="1"/>
    <col min="6411" max="6411" width="10.33203125" style="63" customWidth="1"/>
    <col min="6412" max="6412" width="10.83203125" style="63" customWidth="1"/>
    <col min="6413" max="6413" width="10.5" style="63" customWidth="1"/>
    <col min="6414" max="6414" width="11" style="63" customWidth="1"/>
    <col min="6415" max="6415" width="10.5" style="63" customWidth="1"/>
    <col min="6416" max="6416" width="11.5" style="63" customWidth="1"/>
    <col min="6417" max="6417" width="11.1640625" style="63" customWidth="1"/>
    <col min="6418" max="6656" width="9.33203125" style="63"/>
    <col min="6657" max="6657" width="3.33203125" style="63" customWidth="1"/>
    <col min="6658" max="6658" width="3.6640625" style="63" customWidth="1"/>
    <col min="6659" max="6659" width="21.33203125" style="63" customWidth="1"/>
    <col min="6660" max="6660" width="10.83203125" style="63" customWidth="1"/>
    <col min="6661" max="6661" width="10.5" style="63" customWidth="1"/>
    <col min="6662" max="6662" width="10.33203125" style="63" customWidth="1"/>
    <col min="6663" max="6663" width="8.5" style="63" customWidth="1"/>
    <col min="6664" max="6664" width="12.33203125" style="63" customWidth="1"/>
    <col min="6665" max="6665" width="11.6640625" style="63" customWidth="1"/>
    <col min="6666" max="6666" width="10.83203125" style="63" customWidth="1"/>
    <col min="6667" max="6667" width="10.33203125" style="63" customWidth="1"/>
    <col min="6668" max="6668" width="10.83203125" style="63" customWidth="1"/>
    <col min="6669" max="6669" width="10.5" style="63" customWidth="1"/>
    <col min="6670" max="6670" width="11" style="63" customWidth="1"/>
    <col min="6671" max="6671" width="10.5" style="63" customWidth="1"/>
    <col min="6672" max="6672" width="11.5" style="63" customWidth="1"/>
    <col min="6673" max="6673" width="11.1640625" style="63" customWidth="1"/>
    <col min="6674" max="6912" width="9.33203125" style="63"/>
    <col min="6913" max="6913" width="3.33203125" style="63" customWidth="1"/>
    <col min="6914" max="6914" width="3.6640625" style="63" customWidth="1"/>
    <col min="6915" max="6915" width="21.33203125" style="63" customWidth="1"/>
    <col min="6916" max="6916" width="10.83203125" style="63" customWidth="1"/>
    <col min="6917" max="6917" width="10.5" style="63" customWidth="1"/>
    <col min="6918" max="6918" width="10.33203125" style="63" customWidth="1"/>
    <col min="6919" max="6919" width="8.5" style="63" customWidth="1"/>
    <col min="6920" max="6920" width="12.33203125" style="63" customWidth="1"/>
    <col min="6921" max="6921" width="11.6640625" style="63" customWidth="1"/>
    <col min="6922" max="6922" width="10.83203125" style="63" customWidth="1"/>
    <col min="6923" max="6923" width="10.33203125" style="63" customWidth="1"/>
    <col min="6924" max="6924" width="10.83203125" style="63" customWidth="1"/>
    <col min="6925" max="6925" width="10.5" style="63" customWidth="1"/>
    <col min="6926" max="6926" width="11" style="63" customWidth="1"/>
    <col min="6927" max="6927" width="10.5" style="63" customWidth="1"/>
    <col min="6928" max="6928" width="11.5" style="63" customWidth="1"/>
    <col min="6929" max="6929" width="11.1640625" style="63" customWidth="1"/>
    <col min="6930" max="7168" width="9.33203125" style="63"/>
    <col min="7169" max="7169" width="3.33203125" style="63" customWidth="1"/>
    <col min="7170" max="7170" width="3.6640625" style="63" customWidth="1"/>
    <col min="7171" max="7171" width="21.33203125" style="63" customWidth="1"/>
    <col min="7172" max="7172" width="10.83203125" style="63" customWidth="1"/>
    <col min="7173" max="7173" width="10.5" style="63" customWidth="1"/>
    <col min="7174" max="7174" width="10.33203125" style="63" customWidth="1"/>
    <col min="7175" max="7175" width="8.5" style="63" customWidth="1"/>
    <col min="7176" max="7176" width="12.33203125" style="63" customWidth="1"/>
    <col min="7177" max="7177" width="11.6640625" style="63" customWidth="1"/>
    <col min="7178" max="7178" width="10.83203125" style="63" customWidth="1"/>
    <col min="7179" max="7179" width="10.33203125" style="63" customWidth="1"/>
    <col min="7180" max="7180" width="10.83203125" style="63" customWidth="1"/>
    <col min="7181" max="7181" width="10.5" style="63" customWidth="1"/>
    <col min="7182" max="7182" width="11" style="63" customWidth="1"/>
    <col min="7183" max="7183" width="10.5" style="63" customWidth="1"/>
    <col min="7184" max="7184" width="11.5" style="63" customWidth="1"/>
    <col min="7185" max="7185" width="11.1640625" style="63" customWidth="1"/>
    <col min="7186" max="7424" width="9.33203125" style="63"/>
    <col min="7425" max="7425" width="3.33203125" style="63" customWidth="1"/>
    <col min="7426" max="7426" width="3.6640625" style="63" customWidth="1"/>
    <col min="7427" max="7427" width="21.33203125" style="63" customWidth="1"/>
    <col min="7428" max="7428" width="10.83203125" style="63" customWidth="1"/>
    <col min="7429" max="7429" width="10.5" style="63" customWidth="1"/>
    <col min="7430" max="7430" width="10.33203125" style="63" customWidth="1"/>
    <col min="7431" max="7431" width="8.5" style="63" customWidth="1"/>
    <col min="7432" max="7432" width="12.33203125" style="63" customWidth="1"/>
    <col min="7433" max="7433" width="11.6640625" style="63" customWidth="1"/>
    <col min="7434" max="7434" width="10.83203125" style="63" customWidth="1"/>
    <col min="7435" max="7435" width="10.33203125" style="63" customWidth="1"/>
    <col min="7436" max="7436" width="10.83203125" style="63" customWidth="1"/>
    <col min="7437" max="7437" width="10.5" style="63" customWidth="1"/>
    <col min="7438" max="7438" width="11" style="63" customWidth="1"/>
    <col min="7439" max="7439" width="10.5" style="63" customWidth="1"/>
    <col min="7440" max="7440" width="11.5" style="63" customWidth="1"/>
    <col min="7441" max="7441" width="11.1640625" style="63" customWidth="1"/>
    <col min="7442" max="7680" width="9.33203125" style="63"/>
    <col min="7681" max="7681" width="3.33203125" style="63" customWidth="1"/>
    <col min="7682" max="7682" width="3.6640625" style="63" customWidth="1"/>
    <col min="7683" max="7683" width="21.33203125" style="63" customWidth="1"/>
    <col min="7684" max="7684" width="10.83203125" style="63" customWidth="1"/>
    <col min="7685" max="7685" width="10.5" style="63" customWidth="1"/>
    <col min="7686" max="7686" width="10.33203125" style="63" customWidth="1"/>
    <col min="7687" max="7687" width="8.5" style="63" customWidth="1"/>
    <col min="7688" max="7688" width="12.33203125" style="63" customWidth="1"/>
    <col min="7689" max="7689" width="11.6640625" style="63" customWidth="1"/>
    <col min="7690" max="7690" width="10.83203125" style="63" customWidth="1"/>
    <col min="7691" max="7691" width="10.33203125" style="63" customWidth="1"/>
    <col min="7692" max="7692" width="10.83203125" style="63" customWidth="1"/>
    <col min="7693" max="7693" width="10.5" style="63" customWidth="1"/>
    <col min="7694" max="7694" width="11" style="63" customWidth="1"/>
    <col min="7695" max="7695" width="10.5" style="63" customWidth="1"/>
    <col min="7696" max="7696" width="11.5" style="63" customWidth="1"/>
    <col min="7697" max="7697" width="11.1640625" style="63" customWidth="1"/>
    <col min="7698" max="7936" width="9.33203125" style="63"/>
    <col min="7937" max="7937" width="3.33203125" style="63" customWidth="1"/>
    <col min="7938" max="7938" width="3.6640625" style="63" customWidth="1"/>
    <col min="7939" max="7939" width="21.33203125" style="63" customWidth="1"/>
    <col min="7940" max="7940" width="10.83203125" style="63" customWidth="1"/>
    <col min="7941" max="7941" width="10.5" style="63" customWidth="1"/>
    <col min="7942" max="7942" width="10.33203125" style="63" customWidth="1"/>
    <col min="7943" max="7943" width="8.5" style="63" customWidth="1"/>
    <col min="7944" max="7944" width="12.33203125" style="63" customWidth="1"/>
    <col min="7945" max="7945" width="11.6640625" style="63" customWidth="1"/>
    <col min="7946" max="7946" width="10.83203125" style="63" customWidth="1"/>
    <col min="7947" max="7947" width="10.33203125" style="63" customWidth="1"/>
    <col min="7948" max="7948" width="10.83203125" style="63" customWidth="1"/>
    <col min="7949" max="7949" width="10.5" style="63" customWidth="1"/>
    <col min="7950" max="7950" width="11" style="63" customWidth="1"/>
    <col min="7951" max="7951" width="10.5" style="63" customWidth="1"/>
    <col min="7952" max="7952" width="11.5" style="63" customWidth="1"/>
    <col min="7953" max="7953" width="11.1640625" style="63" customWidth="1"/>
    <col min="7954" max="8192" width="9.33203125" style="63"/>
    <col min="8193" max="8193" width="3.33203125" style="63" customWidth="1"/>
    <col min="8194" max="8194" width="3.6640625" style="63" customWidth="1"/>
    <col min="8195" max="8195" width="21.33203125" style="63" customWidth="1"/>
    <col min="8196" max="8196" width="10.83203125" style="63" customWidth="1"/>
    <col min="8197" max="8197" width="10.5" style="63" customWidth="1"/>
    <col min="8198" max="8198" width="10.33203125" style="63" customWidth="1"/>
    <col min="8199" max="8199" width="8.5" style="63" customWidth="1"/>
    <col min="8200" max="8200" width="12.33203125" style="63" customWidth="1"/>
    <col min="8201" max="8201" width="11.6640625" style="63" customWidth="1"/>
    <col min="8202" max="8202" width="10.83203125" style="63" customWidth="1"/>
    <col min="8203" max="8203" width="10.33203125" style="63" customWidth="1"/>
    <col min="8204" max="8204" width="10.83203125" style="63" customWidth="1"/>
    <col min="8205" max="8205" width="10.5" style="63" customWidth="1"/>
    <col min="8206" max="8206" width="11" style="63" customWidth="1"/>
    <col min="8207" max="8207" width="10.5" style="63" customWidth="1"/>
    <col min="8208" max="8208" width="11.5" style="63" customWidth="1"/>
    <col min="8209" max="8209" width="11.1640625" style="63" customWidth="1"/>
    <col min="8210" max="8448" width="9.33203125" style="63"/>
    <col min="8449" max="8449" width="3.33203125" style="63" customWidth="1"/>
    <col min="8450" max="8450" width="3.6640625" style="63" customWidth="1"/>
    <col min="8451" max="8451" width="21.33203125" style="63" customWidth="1"/>
    <col min="8452" max="8452" width="10.83203125" style="63" customWidth="1"/>
    <col min="8453" max="8453" width="10.5" style="63" customWidth="1"/>
    <col min="8454" max="8454" width="10.33203125" style="63" customWidth="1"/>
    <col min="8455" max="8455" width="8.5" style="63" customWidth="1"/>
    <col min="8456" max="8456" width="12.33203125" style="63" customWidth="1"/>
    <col min="8457" max="8457" width="11.6640625" style="63" customWidth="1"/>
    <col min="8458" max="8458" width="10.83203125" style="63" customWidth="1"/>
    <col min="8459" max="8459" width="10.33203125" style="63" customWidth="1"/>
    <col min="8460" max="8460" width="10.83203125" style="63" customWidth="1"/>
    <col min="8461" max="8461" width="10.5" style="63" customWidth="1"/>
    <col min="8462" max="8462" width="11" style="63" customWidth="1"/>
    <col min="8463" max="8463" width="10.5" style="63" customWidth="1"/>
    <col min="8464" max="8464" width="11.5" style="63" customWidth="1"/>
    <col min="8465" max="8465" width="11.1640625" style="63" customWidth="1"/>
    <col min="8466" max="8704" width="9.33203125" style="63"/>
    <col min="8705" max="8705" width="3.33203125" style="63" customWidth="1"/>
    <col min="8706" max="8706" width="3.6640625" style="63" customWidth="1"/>
    <col min="8707" max="8707" width="21.33203125" style="63" customWidth="1"/>
    <col min="8708" max="8708" width="10.83203125" style="63" customWidth="1"/>
    <col min="8709" max="8709" width="10.5" style="63" customWidth="1"/>
    <col min="8710" max="8710" width="10.33203125" style="63" customWidth="1"/>
    <col min="8711" max="8711" width="8.5" style="63" customWidth="1"/>
    <col min="8712" max="8712" width="12.33203125" style="63" customWidth="1"/>
    <col min="8713" max="8713" width="11.6640625" style="63" customWidth="1"/>
    <col min="8714" max="8714" width="10.83203125" style="63" customWidth="1"/>
    <col min="8715" max="8715" width="10.33203125" style="63" customWidth="1"/>
    <col min="8716" max="8716" width="10.83203125" style="63" customWidth="1"/>
    <col min="8717" max="8717" width="10.5" style="63" customWidth="1"/>
    <col min="8718" max="8718" width="11" style="63" customWidth="1"/>
    <col min="8719" max="8719" width="10.5" style="63" customWidth="1"/>
    <col min="8720" max="8720" width="11.5" style="63" customWidth="1"/>
    <col min="8721" max="8721" width="11.1640625" style="63" customWidth="1"/>
    <col min="8722" max="8960" width="9.33203125" style="63"/>
    <col min="8961" max="8961" width="3.33203125" style="63" customWidth="1"/>
    <col min="8962" max="8962" width="3.6640625" style="63" customWidth="1"/>
    <col min="8963" max="8963" width="21.33203125" style="63" customWidth="1"/>
    <col min="8964" max="8964" width="10.83203125" style="63" customWidth="1"/>
    <col min="8965" max="8965" width="10.5" style="63" customWidth="1"/>
    <col min="8966" max="8966" width="10.33203125" style="63" customWidth="1"/>
    <col min="8967" max="8967" width="8.5" style="63" customWidth="1"/>
    <col min="8968" max="8968" width="12.33203125" style="63" customWidth="1"/>
    <col min="8969" max="8969" width="11.6640625" style="63" customWidth="1"/>
    <col min="8970" max="8970" width="10.83203125" style="63" customWidth="1"/>
    <col min="8971" max="8971" width="10.33203125" style="63" customWidth="1"/>
    <col min="8972" max="8972" width="10.83203125" style="63" customWidth="1"/>
    <col min="8973" max="8973" width="10.5" style="63" customWidth="1"/>
    <col min="8974" max="8974" width="11" style="63" customWidth="1"/>
    <col min="8975" max="8975" width="10.5" style="63" customWidth="1"/>
    <col min="8976" max="8976" width="11.5" style="63" customWidth="1"/>
    <col min="8977" max="8977" width="11.1640625" style="63" customWidth="1"/>
    <col min="8978" max="9216" width="9.33203125" style="63"/>
    <col min="9217" max="9217" width="3.33203125" style="63" customWidth="1"/>
    <col min="9218" max="9218" width="3.6640625" style="63" customWidth="1"/>
    <col min="9219" max="9219" width="21.33203125" style="63" customWidth="1"/>
    <col min="9220" max="9220" width="10.83203125" style="63" customWidth="1"/>
    <col min="9221" max="9221" width="10.5" style="63" customWidth="1"/>
    <col min="9222" max="9222" width="10.33203125" style="63" customWidth="1"/>
    <col min="9223" max="9223" width="8.5" style="63" customWidth="1"/>
    <col min="9224" max="9224" width="12.33203125" style="63" customWidth="1"/>
    <col min="9225" max="9225" width="11.6640625" style="63" customWidth="1"/>
    <col min="9226" max="9226" width="10.83203125" style="63" customWidth="1"/>
    <col min="9227" max="9227" width="10.33203125" style="63" customWidth="1"/>
    <col min="9228" max="9228" width="10.83203125" style="63" customWidth="1"/>
    <col min="9229" max="9229" width="10.5" style="63" customWidth="1"/>
    <col min="9230" max="9230" width="11" style="63" customWidth="1"/>
    <col min="9231" max="9231" width="10.5" style="63" customWidth="1"/>
    <col min="9232" max="9232" width="11.5" style="63" customWidth="1"/>
    <col min="9233" max="9233" width="11.1640625" style="63" customWidth="1"/>
    <col min="9234" max="9472" width="9.33203125" style="63"/>
    <col min="9473" max="9473" width="3.33203125" style="63" customWidth="1"/>
    <col min="9474" max="9474" width="3.6640625" style="63" customWidth="1"/>
    <col min="9475" max="9475" width="21.33203125" style="63" customWidth="1"/>
    <col min="9476" max="9476" width="10.83203125" style="63" customWidth="1"/>
    <col min="9477" max="9477" width="10.5" style="63" customWidth="1"/>
    <col min="9478" max="9478" width="10.33203125" style="63" customWidth="1"/>
    <col min="9479" max="9479" width="8.5" style="63" customWidth="1"/>
    <col min="9480" max="9480" width="12.33203125" style="63" customWidth="1"/>
    <col min="9481" max="9481" width="11.6640625" style="63" customWidth="1"/>
    <col min="9482" max="9482" width="10.83203125" style="63" customWidth="1"/>
    <col min="9483" max="9483" width="10.33203125" style="63" customWidth="1"/>
    <col min="9484" max="9484" width="10.83203125" style="63" customWidth="1"/>
    <col min="9485" max="9485" width="10.5" style="63" customWidth="1"/>
    <col min="9486" max="9486" width="11" style="63" customWidth="1"/>
    <col min="9487" max="9487" width="10.5" style="63" customWidth="1"/>
    <col min="9488" max="9488" width="11.5" style="63" customWidth="1"/>
    <col min="9489" max="9489" width="11.1640625" style="63" customWidth="1"/>
    <col min="9490" max="9728" width="9.33203125" style="63"/>
    <col min="9729" max="9729" width="3.33203125" style="63" customWidth="1"/>
    <col min="9730" max="9730" width="3.6640625" style="63" customWidth="1"/>
    <col min="9731" max="9731" width="21.33203125" style="63" customWidth="1"/>
    <col min="9732" max="9732" width="10.83203125" style="63" customWidth="1"/>
    <col min="9733" max="9733" width="10.5" style="63" customWidth="1"/>
    <col min="9734" max="9734" width="10.33203125" style="63" customWidth="1"/>
    <col min="9735" max="9735" width="8.5" style="63" customWidth="1"/>
    <col min="9736" max="9736" width="12.33203125" style="63" customWidth="1"/>
    <col min="9737" max="9737" width="11.6640625" style="63" customWidth="1"/>
    <col min="9738" max="9738" width="10.83203125" style="63" customWidth="1"/>
    <col min="9739" max="9739" width="10.33203125" style="63" customWidth="1"/>
    <col min="9740" max="9740" width="10.83203125" style="63" customWidth="1"/>
    <col min="9741" max="9741" width="10.5" style="63" customWidth="1"/>
    <col min="9742" max="9742" width="11" style="63" customWidth="1"/>
    <col min="9743" max="9743" width="10.5" style="63" customWidth="1"/>
    <col min="9744" max="9744" width="11.5" style="63" customWidth="1"/>
    <col min="9745" max="9745" width="11.1640625" style="63" customWidth="1"/>
    <col min="9746" max="9984" width="9.33203125" style="63"/>
    <col min="9985" max="9985" width="3.33203125" style="63" customWidth="1"/>
    <col min="9986" max="9986" width="3.6640625" style="63" customWidth="1"/>
    <col min="9987" max="9987" width="21.33203125" style="63" customWidth="1"/>
    <col min="9988" max="9988" width="10.83203125" style="63" customWidth="1"/>
    <col min="9989" max="9989" width="10.5" style="63" customWidth="1"/>
    <col min="9990" max="9990" width="10.33203125" style="63" customWidth="1"/>
    <col min="9991" max="9991" width="8.5" style="63" customWidth="1"/>
    <col min="9992" max="9992" width="12.33203125" style="63" customWidth="1"/>
    <col min="9993" max="9993" width="11.6640625" style="63" customWidth="1"/>
    <col min="9994" max="9994" width="10.83203125" style="63" customWidth="1"/>
    <col min="9995" max="9995" width="10.33203125" style="63" customWidth="1"/>
    <col min="9996" max="9996" width="10.83203125" style="63" customWidth="1"/>
    <col min="9997" max="9997" width="10.5" style="63" customWidth="1"/>
    <col min="9998" max="9998" width="11" style="63" customWidth="1"/>
    <col min="9999" max="9999" width="10.5" style="63" customWidth="1"/>
    <col min="10000" max="10000" width="11.5" style="63" customWidth="1"/>
    <col min="10001" max="10001" width="11.1640625" style="63" customWidth="1"/>
    <col min="10002" max="10240" width="9.33203125" style="63"/>
    <col min="10241" max="10241" width="3.33203125" style="63" customWidth="1"/>
    <col min="10242" max="10242" width="3.6640625" style="63" customWidth="1"/>
    <col min="10243" max="10243" width="21.33203125" style="63" customWidth="1"/>
    <col min="10244" max="10244" width="10.83203125" style="63" customWidth="1"/>
    <col min="10245" max="10245" width="10.5" style="63" customWidth="1"/>
    <col min="10246" max="10246" width="10.33203125" style="63" customWidth="1"/>
    <col min="10247" max="10247" width="8.5" style="63" customWidth="1"/>
    <col min="10248" max="10248" width="12.33203125" style="63" customWidth="1"/>
    <col min="10249" max="10249" width="11.6640625" style="63" customWidth="1"/>
    <col min="10250" max="10250" width="10.83203125" style="63" customWidth="1"/>
    <col min="10251" max="10251" width="10.33203125" style="63" customWidth="1"/>
    <col min="10252" max="10252" width="10.83203125" style="63" customWidth="1"/>
    <col min="10253" max="10253" width="10.5" style="63" customWidth="1"/>
    <col min="10254" max="10254" width="11" style="63" customWidth="1"/>
    <col min="10255" max="10255" width="10.5" style="63" customWidth="1"/>
    <col min="10256" max="10256" width="11.5" style="63" customWidth="1"/>
    <col min="10257" max="10257" width="11.1640625" style="63" customWidth="1"/>
    <col min="10258" max="10496" width="9.33203125" style="63"/>
    <col min="10497" max="10497" width="3.33203125" style="63" customWidth="1"/>
    <col min="10498" max="10498" width="3.6640625" style="63" customWidth="1"/>
    <col min="10499" max="10499" width="21.33203125" style="63" customWidth="1"/>
    <col min="10500" max="10500" width="10.83203125" style="63" customWidth="1"/>
    <col min="10501" max="10501" width="10.5" style="63" customWidth="1"/>
    <col min="10502" max="10502" width="10.33203125" style="63" customWidth="1"/>
    <col min="10503" max="10503" width="8.5" style="63" customWidth="1"/>
    <col min="10504" max="10504" width="12.33203125" style="63" customWidth="1"/>
    <col min="10505" max="10505" width="11.6640625" style="63" customWidth="1"/>
    <col min="10506" max="10506" width="10.83203125" style="63" customWidth="1"/>
    <col min="10507" max="10507" width="10.33203125" style="63" customWidth="1"/>
    <col min="10508" max="10508" width="10.83203125" style="63" customWidth="1"/>
    <col min="10509" max="10509" width="10.5" style="63" customWidth="1"/>
    <col min="10510" max="10510" width="11" style="63" customWidth="1"/>
    <col min="10511" max="10511" width="10.5" style="63" customWidth="1"/>
    <col min="10512" max="10512" width="11.5" style="63" customWidth="1"/>
    <col min="10513" max="10513" width="11.1640625" style="63" customWidth="1"/>
    <col min="10514" max="10752" width="9.33203125" style="63"/>
    <col min="10753" max="10753" width="3.33203125" style="63" customWidth="1"/>
    <col min="10754" max="10754" width="3.6640625" style="63" customWidth="1"/>
    <col min="10755" max="10755" width="21.33203125" style="63" customWidth="1"/>
    <col min="10756" max="10756" width="10.83203125" style="63" customWidth="1"/>
    <col min="10757" max="10757" width="10.5" style="63" customWidth="1"/>
    <col min="10758" max="10758" width="10.33203125" style="63" customWidth="1"/>
    <col min="10759" max="10759" width="8.5" style="63" customWidth="1"/>
    <col min="10760" max="10760" width="12.33203125" style="63" customWidth="1"/>
    <col min="10761" max="10761" width="11.6640625" style="63" customWidth="1"/>
    <col min="10762" max="10762" width="10.83203125" style="63" customWidth="1"/>
    <col min="10763" max="10763" width="10.33203125" style="63" customWidth="1"/>
    <col min="10764" max="10764" width="10.83203125" style="63" customWidth="1"/>
    <col min="10765" max="10765" width="10.5" style="63" customWidth="1"/>
    <col min="10766" max="10766" width="11" style="63" customWidth="1"/>
    <col min="10767" max="10767" width="10.5" style="63" customWidth="1"/>
    <col min="10768" max="10768" width="11.5" style="63" customWidth="1"/>
    <col min="10769" max="10769" width="11.1640625" style="63" customWidth="1"/>
    <col min="10770" max="11008" width="9.33203125" style="63"/>
    <col min="11009" max="11009" width="3.33203125" style="63" customWidth="1"/>
    <col min="11010" max="11010" width="3.6640625" style="63" customWidth="1"/>
    <col min="11011" max="11011" width="21.33203125" style="63" customWidth="1"/>
    <col min="11012" max="11012" width="10.83203125" style="63" customWidth="1"/>
    <col min="11013" max="11013" width="10.5" style="63" customWidth="1"/>
    <col min="11014" max="11014" width="10.33203125" style="63" customWidth="1"/>
    <col min="11015" max="11015" width="8.5" style="63" customWidth="1"/>
    <col min="11016" max="11016" width="12.33203125" style="63" customWidth="1"/>
    <col min="11017" max="11017" width="11.6640625" style="63" customWidth="1"/>
    <col min="11018" max="11018" width="10.83203125" style="63" customWidth="1"/>
    <col min="11019" max="11019" width="10.33203125" style="63" customWidth="1"/>
    <col min="11020" max="11020" width="10.83203125" style="63" customWidth="1"/>
    <col min="11021" max="11021" width="10.5" style="63" customWidth="1"/>
    <col min="11022" max="11022" width="11" style="63" customWidth="1"/>
    <col min="11023" max="11023" width="10.5" style="63" customWidth="1"/>
    <col min="11024" max="11024" width="11.5" style="63" customWidth="1"/>
    <col min="11025" max="11025" width="11.1640625" style="63" customWidth="1"/>
    <col min="11026" max="11264" width="9.33203125" style="63"/>
    <col min="11265" max="11265" width="3.33203125" style="63" customWidth="1"/>
    <col min="11266" max="11266" width="3.6640625" style="63" customWidth="1"/>
    <col min="11267" max="11267" width="21.33203125" style="63" customWidth="1"/>
    <col min="11268" max="11268" width="10.83203125" style="63" customWidth="1"/>
    <col min="11269" max="11269" width="10.5" style="63" customWidth="1"/>
    <col min="11270" max="11270" width="10.33203125" style="63" customWidth="1"/>
    <col min="11271" max="11271" width="8.5" style="63" customWidth="1"/>
    <col min="11272" max="11272" width="12.33203125" style="63" customWidth="1"/>
    <col min="11273" max="11273" width="11.6640625" style="63" customWidth="1"/>
    <col min="11274" max="11274" width="10.83203125" style="63" customWidth="1"/>
    <col min="11275" max="11275" width="10.33203125" style="63" customWidth="1"/>
    <col min="11276" max="11276" width="10.83203125" style="63" customWidth="1"/>
    <col min="11277" max="11277" width="10.5" style="63" customWidth="1"/>
    <col min="11278" max="11278" width="11" style="63" customWidth="1"/>
    <col min="11279" max="11279" width="10.5" style="63" customWidth="1"/>
    <col min="11280" max="11280" width="11.5" style="63" customWidth="1"/>
    <col min="11281" max="11281" width="11.1640625" style="63" customWidth="1"/>
    <col min="11282" max="11520" width="9.33203125" style="63"/>
    <col min="11521" max="11521" width="3.33203125" style="63" customWidth="1"/>
    <col min="11522" max="11522" width="3.6640625" style="63" customWidth="1"/>
    <col min="11523" max="11523" width="21.33203125" style="63" customWidth="1"/>
    <col min="11524" max="11524" width="10.83203125" style="63" customWidth="1"/>
    <col min="11525" max="11525" width="10.5" style="63" customWidth="1"/>
    <col min="11526" max="11526" width="10.33203125" style="63" customWidth="1"/>
    <col min="11527" max="11527" width="8.5" style="63" customWidth="1"/>
    <col min="11528" max="11528" width="12.33203125" style="63" customWidth="1"/>
    <col min="11529" max="11529" width="11.6640625" style="63" customWidth="1"/>
    <col min="11530" max="11530" width="10.83203125" style="63" customWidth="1"/>
    <col min="11531" max="11531" width="10.33203125" style="63" customWidth="1"/>
    <col min="11532" max="11532" width="10.83203125" style="63" customWidth="1"/>
    <col min="11533" max="11533" width="10.5" style="63" customWidth="1"/>
    <col min="11534" max="11534" width="11" style="63" customWidth="1"/>
    <col min="11535" max="11535" width="10.5" style="63" customWidth="1"/>
    <col min="11536" max="11536" width="11.5" style="63" customWidth="1"/>
    <col min="11537" max="11537" width="11.1640625" style="63" customWidth="1"/>
    <col min="11538" max="11776" width="9.33203125" style="63"/>
    <col min="11777" max="11777" width="3.33203125" style="63" customWidth="1"/>
    <col min="11778" max="11778" width="3.6640625" style="63" customWidth="1"/>
    <col min="11779" max="11779" width="21.33203125" style="63" customWidth="1"/>
    <col min="11780" max="11780" width="10.83203125" style="63" customWidth="1"/>
    <col min="11781" max="11781" width="10.5" style="63" customWidth="1"/>
    <col min="11782" max="11782" width="10.33203125" style="63" customWidth="1"/>
    <col min="11783" max="11783" width="8.5" style="63" customWidth="1"/>
    <col min="11784" max="11784" width="12.33203125" style="63" customWidth="1"/>
    <col min="11785" max="11785" width="11.6640625" style="63" customWidth="1"/>
    <col min="11786" max="11786" width="10.83203125" style="63" customWidth="1"/>
    <col min="11787" max="11787" width="10.33203125" style="63" customWidth="1"/>
    <col min="11788" max="11788" width="10.83203125" style="63" customWidth="1"/>
    <col min="11789" max="11789" width="10.5" style="63" customWidth="1"/>
    <col min="11790" max="11790" width="11" style="63" customWidth="1"/>
    <col min="11791" max="11791" width="10.5" style="63" customWidth="1"/>
    <col min="11792" max="11792" width="11.5" style="63" customWidth="1"/>
    <col min="11793" max="11793" width="11.1640625" style="63" customWidth="1"/>
    <col min="11794" max="12032" width="9.33203125" style="63"/>
    <col min="12033" max="12033" width="3.33203125" style="63" customWidth="1"/>
    <col min="12034" max="12034" width="3.6640625" style="63" customWidth="1"/>
    <col min="12035" max="12035" width="21.33203125" style="63" customWidth="1"/>
    <col min="12036" max="12036" width="10.83203125" style="63" customWidth="1"/>
    <col min="12037" max="12037" width="10.5" style="63" customWidth="1"/>
    <col min="12038" max="12038" width="10.33203125" style="63" customWidth="1"/>
    <col min="12039" max="12039" width="8.5" style="63" customWidth="1"/>
    <col min="12040" max="12040" width="12.33203125" style="63" customWidth="1"/>
    <col min="12041" max="12041" width="11.6640625" style="63" customWidth="1"/>
    <col min="12042" max="12042" width="10.83203125" style="63" customWidth="1"/>
    <col min="12043" max="12043" width="10.33203125" style="63" customWidth="1"/>
    <col min="12044" max="12044" width="10.83203125" style="63" customWidth="1"/>
    <col min="12045" max="12045" width="10.5" style="63" customWidth="1"/>
    <col min="12046" max="12046" width="11" style="63" customWidth="1"/>
    <col min="12047" max="12047" width="10.5" style="63" customWidth="1"/>
    <col min="12048" max="12048" width="11.5" style="63" customWidth="1"/>
    <col min="12049" max="12049" width="11.1640625" style="63" customWidth="1"/>
    <col min="12050" max="12288" width="9.33203125" style="63"/>
    <col min="12289" max="12289" width="3.33203125" style="63" customWidth="1"/>
    <col min="12290" max="12290" width="3.6640625" style="63" customWidth="1"/>
    <col min="12291" max="12291" width="21.33203125" style="63" customWidth="1"/>
    <col min="12292" max="12292" width="10.83203125" style="63" customWidth="1"/>
    <col min="12293" max="12293" width="10.5" style="63" customWidth="1"/>
    <col min="12294" max="12294" width="10.33203125" style="63" customWidth="1"/>
    <col min="12295" max="12295" width="8.5" style="63" customWidth="1"/>
    <col min="12296" max="12296" width="12.33203125" style="63" customWidth="1"/>
    <col min="12297" max="12297" width="11.6640625" style="63" customWidth="1"/>
    <col min="12298" max="12298" width="10.83203125" style="63" customWidth="1"/>
    <col min="12299" max="12299" width="10.33203125" style="63" customWidth="1"/>
    <col min="12300" max="12300" width="10.83203125" style="63" customWidth="1"/>
    <col min="12301" max="12301" width="10.5" style="63" customWidth="1"/>
    <col min="12302" max="12302" width="11" style="63" customWidth="1"/>
    <col min="12303" max="12303" width="10.5" style="63" customWidth="1"/>
    <col min="12304" max="12304" width="11.5" style="63" customWidth="1"/>
    <col min="12305" max="12305" width="11.1640625" style="63" customWidth="1"/>
    <col min="12306" max="12544" width="9.33203125" style="63"/>
    <col min="12545" max="12545" width="3.33203125" style="63" customWidth="1"/>
    <col min="12546" max="12546" width="3.6640625" style="63" customWidth="1"/>
    <col min="12547" max="12547" width="21.33203125" style="63" customWidth="1"/>
    <col min="12548" max="12548" width="10.83203125" style="63" customWidth="1"/>
    <col min="12549" max="12549" width="10.5" style="63" customWidth="1"/>
    <col min="12550" max="12550" width="10.33203125" style="63" customWidth="1"/>
    <col min="12551" max="12551" width="8.5" style="63" customWidth="1"/>
    <col min="12552" max="12552" width="12.33203125" style="63" customWidth="1"/>
    <col min="12553" max="12553" width="11.6640625" style="63" customWidth="1"/>
    <col min="12554" max="12554" width="10.83203125" style="63" customWidth="1"/>
    <col min="12555" max="12555" width="10.33203125" style="63" customWidth="1"/>
    <col min="12556" max="12556" width="10.83203125" style="63" customWidth="1"/>
    <col min="12557" max="12557" width="10.5" style="63" customWidth="1"/>
    <col min="12558" max="12558" width="11" style="63" customWidth="1"/>
    <col min="12559" max="12559" width="10.5" style="63" customWidth="1"/>
    <col min="12560" max="12560" width="11.5" style="63" customWidth="1"/>
    <col min="12561" max="12561" width="11.1640625" style="63" customWidth="1"/>
    <col min="12562" max="12800" width="9.33203125" style="63"/>
    <col min="12801" max="12801" width="3.33203125" style="63" customWidth="1"/>
    <col min="12802" max="12802" width="3.6640625" style="63" customWidth="1"/>
    <col min="12803" max="12803" width="21.33203125" style="63" customWidth="1"/>
    <col min="12804" max="12804" width="10.83203125" style="63" customWidth="1"/>
    <col min="12805" max="12805" width="10.5" style="63" customWidth="1"/>
    <col min="12806" max="12806" width="10.33203125" style="63" customWidth="1"/>
    <col min="12807" max="12807" width="8.5" style="63" customWidth="1"/>
    <col min="12808" max="12808" width="12.33203125" style="63" customWidth="1"/>
    <col min="12809" max="12809" width="11.6640625" style="63" customWidth="1"/>
    <col min="12810" max="12810" width="10.83203125" style="63" customWidth="1"/>
    <col min="12811" max="12811" width="10.33203125" style="63" customWidth="1"/>
    <col min="12812" max="12812" width="10.83203125" style="63" customWidth="1"/>
    <col min="12813" max="12813" width="10.5" style="63" customWidth="1"/>
    <col min="12814" max="12814" width="11" style="63" customWidth="1"/>
    <col min="12815" max="12815" width="10.5" style="63" customWidth="1"/>
    <col min="12816" max="12816" width="11.5" style="63" customWidth="1"/>
    <col min="12817" max="12817" width="11.1640625" style="63" customWidth="1"/>
    <col min="12818" max="13056" width="9.33203125" style="63"/>
    <col min="13057" max="13057" width="3.33203125" style="63" customWidth="1"/>
    <col min="13058" max="13058" width="3.6640625" style="63" customWidth="1"/>
    <col min="13059" max="13059" width="21.33203125" style="63" customWidth="1"/>
    <col min="13060" max="13060" width="10.83203125" style="63" customWidth="1"/>
    <col min="13061" max="13061" width="10.5" style="63" customWidth="1"/>
    <col min="13062" max="13062" width="10.33203125" style="63" customWidth="1"/>
    <col min="13063" max="13063" width="8.5" style="63" customWidth="1"/>
    <col min="13064" max="13064" width="12.33203125" style="63" customWidth="1"/>
    <col min="13065" max="13065" width="11.6640625" style="63" customWidth="1"/>
    <col min="13066" max="13066" width="10.83203125" style="63" customWidth="1"/>
    <col min="13067" max="13067" width="10.33203125" style="63" customWidth="1"/>
    <col min="13068" max="13068" width="10.83203125" style="63" customWidth="1"/>
    <col min="13069" max="13069" width="10.5" style="63" customWidth="1"/>
    <col min="13070" max="13070" width="11" style="63" customWidth="1"/>
    <col min="13071" max="13071" width="10.5" style="63" customWidth="1"/>
    <col min="13072" max="13072" width="11.5" style="63" customWidth="1"/>
    <col min="13073" max="13073" width="11.1640625" style="63" customWidth="1"/>
    <col min="13074" max="13312" width="9.33203125" style="63"/>
    <col min="13313" max="13313" width="3.33203125" style="63" customWidth="1"/>
    <col min="13314" max="13314" width="3.6640625" style="63" customWidth="1"/>
    <col min="13315" max="13315" width="21.33203125" style="63" customWidth="1"/>
    <col min="13316" max="13316" width="10.83203125" style="63" customWidth="1"/>
    <col min="13317" max="13317" width="10.5" style="63" customWidth="1"/>
    <col min="13318" max="13318" width="10.33203125" style="63" customWidth="1"/>
    <col min="13319" max="13319" width="8.5" style="63" customWidth="1"/>
    <col min="13320" max="13320" width="12.33203125" style="63" customWidth="1"/>
    <col min="13321" max="13321" width="11.6640625" style="63" customWidth="1"/>
    <col min="13322" max="13322" width="10.83203125" style="63" customWidth="1"/>
    <col min="13323" max="13323" width="10.33203125" style="63" customWidth="1"/>
    <col min="13324" max="13324" width="10.83203125" style="63" customWidth="1"/>
    <col min="13325" max="13325" width="10.5" style="63" customWidth="1"/>
    <col min="13326" max="13326" width="11" style="63" customWidth="1"/>
    <col min="13327" max="13327" width="10.5" style="63" customWidth="1"/>
    <col min="13328" max="13328" width="11.5" style="63" customWidth="1"/>
    <col min="13329" max="13329" width="11.1640625" style="63" customWidth="1"/>
    <col min="13330" max="13568" width="9.33203125" style="63"/>
    <col min="13569" max="13569" width="3.33203125" style="63" customWidth="1"/>
    <col min="13570" max="13570" width="3.6640625" style="63" customWidth="1"/>
    <col min="13571" max="13571" width="21.33203125" style="63" customWidth="1"/>
    <col min="13572" max="13572" width="10.83203125" style="63" customWidth="1"/>
    <col min="13573" max="13573" width="10.5" style="63" customWidth="1"/>
    <col min="13574" max="13574" width="10.33203125" style="63" customWidth="1"/>
    <col min="13575" max="13575" width="8.5" style="63" customWidth="1"/>
    <col min="13576" max="13576" width="12.33203125" style="63" customWidth="1"/>
    <col min="13577" max="13577" width="11.6640625" style="63" customWidth="1"/>
    <col min="13578" max="13578" width="10.83203125" style="63" customWidth="1"/>
    <col min="13579" max="13579" width="10.33203125" style="63" customWidth="1"/>
    <col min="13580" max="13580" width="10.83203125" style="63" customWidth="1"/>
    <col min="13581" max="13581" width="10.5" style="63" customWidth="1"/>
    <col min="13582" max="13582" width="11" style="63" customWidth="1"/>
    <col min="13583" max="13583" width="10.5" style="63" customWidth="1"/>
    <col min="13584" max="13584" width="11.5" style="63" customWidth="1"/>
    <col min="13585" max="13585" width="11.1640625" style="63" customWidth="1"/>
    <col min="13586" max="13824" width="9.33203125" style="63"/>
    <col min="13825" max="13825" width="3.33203125" style="63" customWidth="1"/>
    <col min="13826" max="13826" width="3.6640625" style="63" customWidth="1"/>
    <col min="13827" max="13827" width="21.33203125" style="63" customWidth="1"/>
    <col min="13828" max="13828" width="10.83203125" style="63" customWidth="1"/>
    <col min="13829" max="13829" width="10.5" style="63" customWidth="1"/>
    <col min="13830" max="13830" width="10.33203125" style="63" customWidth="1"/>
    <col min="13831" max="13831" width="8.5" style="63" customWidth="1"/>
    <col min="13832" max="13832" width="12.33203125" style="63" customWidth="1"/>
    <col min="13833" max="13833" width="11.6640625" style="63" customWidth="1"/>
    <col min="13834" max="13834" width="10.83203125" style="63" customWidth="1"/>
    <col min="13835" max="13835" width="10.33203125" style="63" customWidth="1"/>
    <col min="13836" max="13836" width="10.83203125" style="63" customWidth="1"/>
    <col min="13837" max="13837" width="10.5" style="63" customWidth="1"/>
    <col min="13838" max="13838" width="11" style="63" customWidth="1"/>
    <col min="13839" max="13839" width="10.5" style="63" customWidth="1"/>
    <col min="13840" max="13840" width="11.5" style="63" customWidth="1"/>
    <col min="13841" max="13841" width="11.1640625" style="63" customWidth="1"/>
    <col min="13842" max="14080" width="9.33203125" style="63"/>
    <col min="14081" max="14081" width="3.33203125" style="63" customWidth="1"/>
    <col min="14082" max="14082" width="3.6640625" style="63" customWidth="1"/>
    <col min="14083" max="14083" width="21.33203125" style="63" customWidth="1"/>
    <col min="14084" max="14084" width="10.83203125" style="63" customWidth="1"/>
    <col min="14085" max="14085" width="10.5" style="63" customWidth="1"/>
    <col min="14086" max="14086" width="10.33203125" style="63" customWidth="1"/>
    <col min="14087" max="14087" width="8.5" style="63" customWidth="1"/>
    <col min="14088" max="14088" width="12.33203125" style="63" customWidth="1"/>
    <col min="14089" max="14089" width="11.6640625" style="63" customWidth="1"/>
    <col min="14090" max="14090" width="10.83203125" style="63" customWidth="1"/>
    <col min="14091" max="14091" width="10.33203125" style="63" customWidth="1"/>
    <col min="14092" max="14092" width="10.83203125" style="63" customWidth="1"/>
    <col min="14093" max="14093" width="10.5" style="63" customWidth="1"/>
    <col min="14094" max="14094" width="11" style="63" customWidth="1"/>
    <col min="14095" max="14095" width="10.5" style="63" customWidth="1"/>
    <col min="14096" max="14096" width="11.5" style="63" customWidth="1"/>
    <col min="14097" max="14097" width="11.1640625" style="63" customWidth="1"/>
    <col min="14098" max="14336" width="9.33203125" style="63"/>
    <col min="14337" max="14337" width="3.33203125" style="63" customWidth="1"/>
    <col min="14338" max="14338" width="3.6640625" style="63" customWidth="1"/>
    <col min="14339" max="14339" width="21.33203125" style="63" customWidth="1"/>
    <col min="14340" max="14340" width="10.83203125" style="63" customWidth="1"/>
    <col min="14341" max="14341" width="10.5" style="63" customWidth="1"/>
    <col min="14342" max="14342" width="10.33203125" style="63" customWidth="1"/>
    <col min="14343" max="14343" width="8.5" style="63" customWidth="1"/>
    <col min="14344" max="14344" width="12.33203125" style="63" customWidth="1"/>
    <col min="14345" max="14345" width="11.6640625" style="63" customWidth="1"/>
    <col min="14346" max="14346" width="10.83203125" style="63" customWidth="1"/>
    <col min="14347" max="14347" width="10.33203125" style="63" customWidth="1"/>
    <col min="14348" max="14348" width="10.83203125" style="63" customWidth="1"/>
    <col min="14349" max="14349" width="10.5" style="63" customWidth="1"/>
    <col min="14350" max="14350" width="11" style="63" customWidth="1"/>
    <col min="14351" max="14351" width="10.5" style="63" customWidth="1"/>
    <col min="14352" max="14352" width="11.5" style="63" customWidth="1"/>
    <col min="14353" max="14353" width="11.1640625" style="63" customWidth="1"/>
    <col min="14354" max="14592" width="9.33203125" style="63"/>
    <col min="14593" max="14593" width="3.33203125" style="63" customWidth="1"/>
    <col min="14594" max="14594" width="3.6640625" style="63" customWidth="1"/>
    <col min="14595" max="14595" width="21.33203125" style="63" customWidth="1"/>
    <col min="14596" max="14596" width="10.83203125" style="63" customWidth="1"/>
    <col min="14597" max="14597" width="10.5" style="63" customWidth="1"/>
    <col min="14598" max="14598" width="10.33203125" style="63" customWidth="1"/>
    <col min="14599" max="14599" width="8.5" style="63" customWidth="1"/>
    <col min="14600" max="14600" width="12.33203125" style="63" customWidth="1"/>
    <col min="14601" max="14601" width="11.6640625" style="63" customWidth="1"/>
    <col min="14602" max="14602" width="10.83203125" style="63" customWidth="1"/>
    <col min="14603" max="14603" width="10.33203125" style="63" customWidth="1"/>
    <col min="14604" max="14604" width="10.83203125" style="63" customWidth="1"/>
    <col min="14605" max="14605" width="10.5" style="63" customWidth="1"/>
    <col min="14606" max="14606" width="11" style="63" customWidth="1"/>
    <col min="14607" max="14607" width="10.5" style="63" customWidth="1"/>
    <col min="14608" max="14608" width="11.5" style="63" customWidth="1"/>
    <col min="14609" max="14609" width="11.1640625" style="63" customWidth="1"/>
    <col min="14610" max="14848" width="9.33203125" style="63"/>
    <col min="14849" max="14849" width="3.33203125" style="63" customWidth="1"/>
    <col min="14850" max="14850" width="3.6640625" style="63" customWidth="1"/>
    <col min="14851" max="14851" width="21.33203125" style="63" customWidth="1"/>
    <col min="14852" max="14852" width="10.83203125" style="63" customWidth="1"/>
    <col min="14853" max="14853" width="10.5" style="63" customWidth="1"/>
    <col min="14854" max="14854" width="10.33203125" style="63" customWidth="1"/>
    <col min="14855" max="14855" width="8.5" style="63" customWidth="1"/>
    <col min="14856" max="14856" width="12.33203125" style="63" customWidth="1"/>
    <col min="14857" max="14857" width="11.6640625" style="63" customWidth="1"/>
    <col min="14858" max="14858" width="10.83203125" style="63" customWidth="1"/>
    <col min="14859" max="14859" width="10.33203125" style="63" customWidth="1"/>
    <col min="14860" max="14860" width="10.83203125" style="63" customWidth="1"/>
    <col min="14861" max="14861" width="10.5" style="63" customWidth="1"/>
    <col min="14862" max="14862" width="11" style="63" customWidth="1"/>
    <col min="14863" max="14863" width="10.5" style="63" customWidth="1"/>
    <col min="14864" max="14864" width="11.5" style="63" customWidth="1"/>
    <col min="14865" max="14865" width="11.1640625" style="63" customWidth="1"/>
    <col min="14866" max="15104" width="9.33203125" style="63"/>
    <col min="15105" max="15105" width="3.33203125" style="63" customWidth="1"/>
    <col min="15106" max="15106" width="3.6640625" style="63" customWidth="1"/>
    <col min="15107" max="15107" width="21.33203125" style="63" customWidth="1"/>
    <col min="15108" max="15108" width="10.83203125" style="63" customWidth="1"/>
    <col min="15109" max="15109" width="10.5" style="63" customWidth="1"/>
    <col min="15110" max="15110" width="10.33203125" style="63" customWidth="1"/>
    <col min="15111" max="15111" width="8.5" style="63" customWidth="1"/>
    <col min="15112" max="15112" width="12.33203125" style="63" customWidth="1"/>
    <col min="15113" max="15113" width="11.6640625" style="63" customWidth="1"/>
    <col min="15114" max="15114" width="10.83203125" style="63" customWidth="1"/>
    <col min="15115" max="15115" width="10.33203125" style="63" customWidth="1"/>
    <col min="15116" max="15116" width="10.83203125" style="63" customWidth="1"/>
    <col min="15117" max="15117" width="10.5" style="63" customWidth="1"/>
    <col min="15118" max="15118" width="11" style="63" customWidth="1"/>
    <col min="15119" max="15119" width="10.5" style="63" customWidth="1"/>
    <col min="15120" max="15120" width="11.5" style="63" customWidth="1"/>
    <col min="15121" max="15121" width="11.1640625" style="63" customWidth="1"/>
    <col min="15122" max="15360" width="9.33203125" style="63"/>
    <col min="15361" max="15361" width="3.33203125" style="63" customWidth="1"/>
    <col min="15362" max="15362" width="3.6640625" style="63" customWidth="1"/>
    <col min="15363" max="15363" width="21.33203125" style="63" customWidth="1"/>
    <col min="15364" max="15364" width="10.83203125" style="63" customWidth="1"/>
    <col min="15365" max="15365" width="10.5" style="63" customWidth="1"/>
    <col min="15366" max="15366" width="10.33203125" style="63" customWidth="1"/>
    <col min="15367" max="15367" width="8.5" style="63" customWidth="1"/>
    <col min="15368" max="15368" width="12.33203125" style="63" customWidth="1"/>
    <col min="15369" max="15369" width="11.6640625" style="63" customWidth="1"/>
    <col min="15370" max="15370" width="10.83203125" style="63" customWidth="1"/>
    <col min="15371" max="15371" width="10.33203125" style="63" customWidth="1"/>
    <col min="15372" max="15372" width="10.83203125" style="63" customWidth="1"/>
    <col min="15373" max="15373" width="10.5" style="63" customWidth="1"/>
    <col min="15374" max="15374" width="11" style="63" customWidth="1"/>
    <col min="15375" max="15375" width="10.5" style="63" customWidth="1"/>
    <col min="15376" max="15376" width="11.5" style="63" customWidth="1"/>
    <col min="15377" max="15377" width="11.1640625" style="63" customWidth="1"/>
    <col min="15378" max="15616" width="9.33203125" style="63"/>
    <col min="15617" max="15617" width="3.33203125" style="63" customWidth="1"/>
    <col min="15618" max="15618" width="3.6640625" style="63" customWidth="1"/>
    <col min="15619" max="15619" width="21.33203125" style="63" customWidth="1"/>
    <col min="15620" max="15620" width="10.83203125" style="63" customWidth="1"/>
    <col min="15621" max="15621" width="10.5" style="63" customWidth="1"/>
    <col min="15622" max="15622" width="10.33203125" style="63" customWidth="1"/>
    <col min="15623" max="15623" width="8.5" style="63" customWidth="1"/>
    <col min="15624" max="15624" width="12.33203125" style="63" customWidth="1"/>
    <col min="15625" max="15625" width="11.6640625" style="63" customWidth="1"/>
    <col min="15626" max="15626" width="10.83203125" style="63" customWidth="1"/>
    <col min="15627" max="15627" width="10.33203125" style="63" customWidth="1"/>
    <col min="15628" max="15628" width="10.83203125" style="63" customWidth="1"/>
    <col min="15629" max="15629" width="10.5" style="63" customWidth="1"/>
    <col min="15630" max="15630" width="11" style="63" customWidth="1"/>
    <col min="15631" max="15631" width="10.5" style="63" customWidth="1"/>
    <col min="15632" max="15632" width="11.5" style="63" customWidth="1"/>
    <col min="15633" max="15633" width="11.1640625" style="63" customWidth="1"/>
    <col min="15634" max="15872" width="9.33203125" style="63"/>
    <col min="15873" max="15873" width="3.33203125" style="63" customWidth="1"/>
    <col min="15874" max="15874" width="3.6640625" style="63" customWidth="1"/>
    <col min="15875" max="15875" width="21.33203125" style="63" customWidth="1"/>
    <col min="15876" max="15876" width="10.83203125" style="63" customWidth="1"/>
    <col min="15877" max="15877" width="10.5" style="63" customWidth="1"/>
    <col min="15878" max="15878" width="10.33203125" style="63" customWidth="1"/>
    <col min="15879" max="15879" width="8.5" style="63" customWidth="1"/>
    <col min="15880" max="15880" width="12.33203125" style="63" customWidth="1"/>
    <col min="15881" max="15881" width="11.6640625" style="63" customWidth="1"/>
    <col min="15882" max="15882" width="10.83203125" style="63" customWidth="1"/>
    <col min="15883" max="15883" width="10.33203125" style="63" customWidth="1"/>
    <col min="15884" max="15884" width="10.83203125" style="63" customWidth="1"/>
    <col min="15885" max="15885" width="10.5" style="63" customWidth="1"/>
    <col min="15886" max="15886" width="11" style="63" customWidth="1"/>
    <col min="15887" max="15887" width="10.5" style="63" customWidth="1"/>
    <col min="15888" max="15888" width="11.5" style="63" customWidth="1"/>
    <col min="15889" max="15889" width="11.1640625" style="63" customWidth="1"/>
    <col min="15890" max="16128" width="9.33203125" style="63"/>
    <col min="16129" max="16129" width="3.33203125" style="63" customWidth="1"/>
    <col min="16130" max="16130" width="3.6640625" style="63" customWidth="1"/>
    <col min="16131" max="16131" width="21.33203125" style="63" customWidth="1"/>
    <col min="16132" max="16132" width="10.83203125" style="63" customWidth="1"/>
    <col min="16133" max="16133" width="10.5" style="63" customWidth="1"/>
    <col min="16134" max="16134" width="10.33203125" style="63" customWidth="1"/>
    <col min="16135" max="16135" width="8.5" style="63" customWidth="1"/>
    <col min="16136" max="16136" width="12.33203125" style="63" customWidth="1"/>
    <col min="16137" max="16137" width="11.6640625" style="63" customWidth="1"/>
    <col min="16138" max="16138" width="10.83203125" style="63" customWidth="1"/>
    <col min="16139" max="16139" width="10.33203125" style="63" customWidth="1"/>
    <col min="16140" max="16140" width="10.83203125" style="63" customWidth="1"/>
    <col min="16141" max="16141" width="10.5" style="63" customWidth="1"/>
    <col min="16142" max="16142" width="11" style="63" customWidth="1"/>
    <col min="16143" max="16143" width="10.5" style="63" customWidth="1"/>
    <col min="16144" max="16144" width="11.5" style="63" customWidth="1"/>
    <col min="16145" max="16145" width="11.1640625" style="63" customWidth="1"/>
    <col min="16146" max="16384" width="9.33203125" style="63"/>
  </cols>
  <sheetData>
    <row r="1" spans="1:17" ht="12.75" customHeight="1" x14ac:dyDescent="0.2">
      <c r="A1" s="1678" t="s">
        <v>123</v>
      </c>
      <c r="B1" s="1678" t="s">
        <v>124</v>
      </c>
      <c r="C1" s="1679" t="s">
        <v>0</v>
      </c>
      <c r="D1" s="1680" t="s">
        <v>125</v>
      </c>
      <c r="E1" s="1681"/>
      <c r="F1" s="1680" t="s">
        <v>126</v>
      </c>
      <c r="G1" s="1681"/>
      <c r="H1" s="1677" t="s">
        <v>82</v>
      </c>
      <c r="I1" s="1677"/>
      <c r="J1" s="1677"/>
      <c r="K1" s="1677"/>
      <c r="L1" s="1677"/>
      <c r="M1" s="1677"/>
      <c r="N1" s="1677"/>
      <c r="O1" s="1677" t="s">
        <v>84</v>
      </c>
      <c r="P1" s="1677"/>
      <c r="Q1" s="1677"/>
    </row>
    <row r="2" spans="1:17" s="68" customFormat="1" ht="60.75" customHeight="1" x14ac:dyDescent="0.2">
      <c r="A2" s="1678"/>
      <c r="B2" s="1678"/>
      <c r="C2" s="1679"/>
      <c r="D2" s="64" t="s">
        <v>127</v>
      </c>
      <c r="E2" s="64" t="s">
        <v>128</v>
      </c>
      <c r="F2" s="64" t="s">
        <v>129</v>
      </c>
      <c r="G2" s="64" t="s">
        <v>130</v>
      </c>
      <c r="H2" s="65" t="s">
        <v>131</v>
      </c>
      <c r="I2" s="65" t="s">
        <v>132</v>
      </c>
      <c r="J2" s="66" t="s">
        <v>54</v>
      </c>
      <c r="K2" s="67" t="s">
        <v>66</v>
      </c>
      <c r="L2" s="66" t="s">
        <v>68</v>
      </c>
      <c r="M2" s="66" t="s">
        <v>75</v>
      </c>
      <c r="N2" s="66" t="s">
        <v>77</v>
      </c>
      <c r="O2" s="66" t="s">
        <v>133</v>
      </c>
      <c r="P2" s="66" t="s">
        <v>90</v>
      </c>
      <c r="Q2" s="66" t="s">
        <v>134</v>
      </c>
    </row>
    <row r="3" spans="1:17" ht="17.100000000000001" customHeight="1" x14ac:dyDescent="0.2">
      <c r="A3" s="69"/>
      <c r="B3" s="69"/>
      <c r="C3" s="69" t="s">
        <v>135</v>
      </c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spans="1:17" ht="21.6" customHeight="1" x14ac:dyDescent="0.2">
      <c r="A4" s="70"/>
      <c r="B4" s="70">
        <v>12</v>
      </c>
      <c r="C4" s="71" t="s">
        <v>136</v>
      </c>
      <c r="D4" s="72">
        <f>'6'!E13</f>
        <v>24381</v>
      </c>
      <c r="E4" s="72">
        <f>'6'!F13</f>
        <v>24381</v>
      </c>
      <c r="F4" s="73">
        <f t="shared" ref="F4:F12" si="0">SUM(H4:Q4)</f>
        <v>38465</v>
      </c>
      <c r="G4" s="74">
        <f t="shared" ref="G4:G15" si="1">F4/E4*100</f>
        <v>157.76629342520815</v>
      </c>
      <c r="H4" s="73">
        <f>'6'!I13</f>
        <v>816</v>
      </c>
      <c r="I4" s="73">
        <f>'6'!J13</f>
        <v>0</v>
      </c>
      <c r="J4" s="73">
        <f>'6'!K13</f>
        <v>3802</v>
      </c>
      <c r="K4" s="73">
        <f>'6'!L13</f>
        <v>30514</v>
      </c>
      <c r="L4" s="73">
        <f>'6'!M13</f>
        <v>0</v>
      </c>
      <c r="M4" s="73">
        <f>'6'!N13</f>
        <v>1966</v>
      </c>
      <c r="N4" s="73">
        <f>'6'!O13</f>
        <v>1367</v>
      </c>
      <c r="O4" s="73">
        <f>'6'!P13</f>
        <v>0</v>
      </c>
      <c r="P4" s="73">
        <f>'6'!Q13</f>
        <v>0</v>
      </c>
      <c r="Q4" s="73">
        <f>'6'!R13</f>
        <v>0</v>
      </c>
    </row>
    <row r="5" spans="1:17" ht="17.100000000000001" customHeight="1" x14ac:dyDescent="0.2">
      <c r="A5" s="70"/>
      <c r="B5" s="70">
        <v>13</v>
      </c>
      <c r="C5" s="69" t="s">
        <v>137</v>
      </c>
      <c r="D5" s="73">
        <f>'6'!E48</f>
        <v>375825</v>
      </c>
      <c r="E5" s="73">
        <f>'6'!F48</f>
        <v>424142</v>
      </c>
      <c r="F5" s="73">
        <f t="shared" si="0"/>
        <v>426335</v>
      </c>
      <c r="G5" s="74">
        <f t="shared" si="1"/>
        <v>100.51704382023001</v>
      </c>
      <c r="H5" s="73">
        <f>'6'!I48</f>
        <v>370931</v>
      </c>
      <c r="I5" s="73">
        <f>'6'!J48</f>
        <v>6000</v>
      </c>
      <c r="J5" s="73">
        <f>'6'!K48</f>
        <v>0</v>
      </c>
      <c r="K5" s="73">
        <f>'6'!L48</f>
        <v>9118</v>
      </c>
      <c r="L5" s="73">
        <f>'6'!M48</f>
        <v>0</v>
      </c>
      <c r="M5" s="73">
        <f>'6'!N48</f>
        <v>27062</v>
      </c>
      <c r="N5" s="73">
        <f>'6'!O48</f>
        <v>13224</v>
      </c>
      <c r="O5" s="73">
        <f>'6'!P48</f>
        <v>0</v>
      </c>
      <c r="P5" s="73">
        <f>'6'!Q48</f>
        <v>0</v>
      </c>
      <c r="Q5" s="73">
        <f>'6'!R48</f>
        <v>0</v>
      </c>
    </row>
    <row r="6" spans="1:17" ht="17.100000000000001" customHeight="1" x14ac:dyDescent="0.2">
      <c r="A6" s="70"/>
      <c r="B6" s="70">
        <v>14</v>
      </c>
      <c r="C6" s="69" t="s">
        <v>138</v>
      </c>
      <c r="D6" s="73">
        <f>'6'!E53</f>
        <v>9131</v>
      </c>
      <c r="E6" s="73">
        <f>'6'!F53</f>
        <v>9131</v>
      </c>
      <c r="F6" s="73">
        <f t="shared" si="0"/>
        <v>5906</v>
      </c>
      <c r="G6" s="74">
        <f t="shared" si="1"/>
        <v>64.680757857846899</v>
      </c>
      <c r="H6" s="73">
        <f>'6'!I53</f>
        <v>0</v>
      </c>
      <c r="I6" s="73">
        <f>'6'!J53</f>
        <v>0</v>
      </c>
      <c r="J6" s="73">
        <f>'6'!K53</f>
        <v>0</v>
      </c>
      <c r="K6" s="73">
        <f>'6'!L53</f>
        <v>1855</v>
      </c>
      <c r="L6" s="73">
        <f>'6'!M53</f>
        <v>0</v>
      </c>
      <c r="M6" s="73">
        <f>'6'!N53</f>
        <v>0</v>
      </c>
      <c r="N6" s="73">
        <f>'6'!O53</f>
        <v>0</v>
      </c>
      <c r="O6" s="73">
        <f>'6'!P53</f>
        <v>0</v>
      </c>
      <c r="P6" s="73">
        <f>'6'!Q53</f>
        <v>4051</v>
      </c>
      <c r="Q6" s="73">
        <f>'6'!R53</f>
        <v>0</v>
      </c>
    </row>
    <row r="7" spans="1:17" ht="17.100000000000001" customHeight="1" x14ac:dyDescent="0.2">
      <c r="A7" s="70"/>
      <c r="B7" s="70">
        <v>15</v>
      </c>
      <c r="C7" s="69" t="s">
        <v>139</v>
      </c>
      <c r="D7" s="73">
        <f>'6'!E93</f>
        <v>841716</v>
      </c>
      <c r="E7" s="73">
        <f>'6'!F93</f>
        <v>953985</v>
      </c>
      <c r="F7" s="73">
        <f t="shared" si="0"/>
        <v>981444</v>
      </c>
      <c r="G7" s="74">
        <f t="shared" si="1"/>
        <v>102.87834714382302</v>
      </c>
      <c r="H7" s="73">
        <f>'6'!I93</f>
        <v>31</v>
      </c>
      <c r="I7" s="73">
        <f>'6'!J93</f>
        <v>0</v>
      </c>
      <c r="J7" s="73">
        <f>'6'!K93</f>
        <v>3163</v>
      </c>
      <c r="K7" s="73">
        <f>'6'!L93</f>
        <v>924249</v>
      </c>
      <c r="L7" s="73">
        <f>'6'!M93</f>
        <v>4000</v>
      </c>
      <c r="M7" s="73">
        <f>'6'!N93</f>
        <v>0</v>
      </c>
      <c r="N7" s="73">
        <f>'6'!O93</f>
        <v>12888</v>
      </c>
      <c r="O7" s="73">
        <f>'6'!P93</f>
        <v>0</v>
      </c>
      <c r="P7" s="73">
        <f>'6'!Q93</f>
        <v>37113</v>
      </c>
      <c r="Q7" s="73">
        <f>'6'!R93</f>
        <v>0</v>
      </c>
    </row>
    <row r="8" spans="1:17" ht="17.100000000000001" customHeight="1" x14ac:dyDescent="0.2">
      <c r="A8" s="70"/>
      <c r="B8" s="70">
        <v>16</v>
      </c>
      <c r="C8" s="69" t="s">
        <v>140</v>
      </c>
      <c r="D8" s="73">
        <f>'6'!E140</f>
        <v>11670857</v>
      </c>
      <c r="E8" s="73">
        <f>'6'!F140</f>
        <v>17537356</v>
      </c>
      <c r="F8" s="73">
        <f t="shared" si="0"/>
        <v>9034862</v>
      </c>
      <c r="G8" s="74">
        <f t="shared" si="1"/>
        <v>51.517811464852514</v>
      </c>
      <c r="H8" s="73">
        <f>'6'!I140</f>
        <v>31001</v>
      </c>
      <c r="I8" s="73">
        <f>'6'!J140</f>
        <v>816253</v>
      </c>
      <c r="J8" s="73">
        <f>'6'!K140</f>
        <v>0</v>
      </c>
      <c r="K8" s="73">
        <f>'6'!L140</f>
        <v>1183625</v>
      </c>
      <c r="L8" s="73">
        <f>'6'!M140</f>
        <v>0</v>
      </c>
      <c r="M8" s="73">
        <f>'6'!N140</f>
        <v>11693</v>
      </c>
      <c r="N8" s="73">
        <f>'6'!O140</f>
        <v>43807</v>
      </c>
      <c r="O8" s="73">
        <f>'6'!P140</f>
        <v>0</v>
      </c>
      <c r="P8" s="73">
        <f>'6'!Q140</f>
        <v>4134483</v>
      </c>
      <c r="Q8" s="73">
        <f>'6'!R140</f>
        <v>2814000</v>
      </c>
    </row>
    <row r="9" spans="1:17" ht="17.100000000000001" customHeight="1" x14ac:dyDescent="0.2">
      <c r="A9" s="70"/>
      <c r="B9" s="70">
        <v>17</v>
      </c>
      <c r="C9" s="69" t="s">
        <v>141</v>
      </c>
      <c r="D9" s="73">
        <f>'6'!E179</f>
        <v>1081242</v>
      </c>
      <c r="E9" s="73">
        <f>'6'!F179</f>
        <v>2148309</v>
      </c>
      <c r="F9" s="73">
        <f t="shared" si="0"/>
        <v>2154500</v>
      </c>
      <c r="G9" s="74">
        <f t="shared" si="1"/>
        <v>100.2881801454074</v>
      </c>
      <c r="H9" s="73">
        <f>'6'!I179</f>
        <v>0</v>
      </c>
      <c r="I9" s="73">
        <f>'6'!J179</f>
        <v>0</v>
      </c>
      <c r="J9" s="73">
        <f>'6'!K179</f>
        <v>0</v>
      </c>
      <c r="K9" s="73">
        <f>'6'!L179</f>
        <v>1814858</v>
      </c>
      <c r="L9" s="73">
        <f>'6'!M179</f>
        <v>309701</v>
      </c>
      <c r="M9" s="73">
        <f>'6'!N179</f>
        <v>0</v>
      </c>
      <c r="N9" s="73">
        <f>'6'!O179</f>
        <v>2121</v>
      </c>
      <c r="O9" s="73">
        <f>'6'!P179</f>
        <v>0</v>
      </c>
      <c r="P9" s="73">
        <f>'6'!Q179</f>
        <v>7820</v>
      </c>
      <c r="Q9" s="73">
        <f>'6'!R179</f>
        <v>20000</v>
      </c>
    </row>
    <row r="10" spans="1:17" ht="17.100000000000001" customHeight="1" x14ac:dyDescent="0.2">
      <c r="A10" s="70"/>
      <c r="B10" s="70">
        <v>18</v>
      </c>
      <c r="C10" s="69" t="s">
        <v>142</v>
      </c>
      <c r="D10" s="73">
        <f>'6'!E188</f>
        <v>139760</v>
      </c>
      <c r="E10" s="73">
        <f>'6'!F188</f>
        <v>144509</v>
      </c>
      <c r="F10" s="73">
        <f t="shared" si="0"/>
        <v>166332</v>
      </c>
      <c r="G10" s="74">
        <f t="shared" si="1"/>
        <v>115.10148156862203</v>
      </c>
      <c r="H10" s="73">
        <f>'6'!I188</f>
        <v>0</v>
      </c>
      <c r="I10" s="73">
        <f>'6'!J188</f>
        <v>0</v>
      </c>
      <c r="J10" s="73">
        <f>'6'!K188</f>
        <v>117525</v>
      </c>
      <c r="K10" s="73">
        <f>'6'!L188</f>
        <v>48807</v>
      </c>
      <c r="L10" s="73">
        <f>'6'!M188</f>
        <v>0</v>
      </c>
      <c r="M10" s="73">
        <f>'6'!N188</f>
        <v>0</v>
      </c>
      <c r="N10" s="73">
        <f>'6'!O188</f>
        <v>0</v>
      </c>
      <c r="O10" s="73">
        <f>'6'!P188</f>
        <v>0</v>
      </c>
      <c r="P10" s="73">
        <f>'6'!Q188</f>
        <v>0</v>
      </c>
      <c r="Q10" s="73">
        <f>'6'!R188</f>
        <v>0</v>
      </c>
    </row>
    <row r="11" spans="1:17" ht="17.100000000000001" customHeight="1" x14ac:dyDescent="0.2">
      <c r="A11" s="70"/>
      <c r="B11" s="70">
        <v>19</v>
      </c>
      <c r="C11" s="69" t="s">
        <v>143</v>
      </c>
      <c r="D11" s="73">
        <f>'6'!E227</f>
        <v>25106264</v>
      </c>
      <c r="E11" s="73">
        <f>'6'!F227</f>
        <v>26239577</v>
      </c>
      <c r="F11" s="73">
        <f t="shared" si="0"/>
        <v>23713837</v>
      </c>
      <c r="G11" s="74">
        <f t="shared" si="1"/>
        <v>90.374311293204158</v>
      </c>
      <c r="H11" s="73">
        <f>'6'!I227</f>
        <v>7141668</v>
      </c>
      <c r="I11" s="73">
        <f>'6'!J227</f>
        <v>41997</v>
      </c>
      <c r="J11" s="73">
        <f>'6'!K227</f>
        <v>9672795</v>
      </c>
      <c r="K11" s="73">
        <f>'6'!L227</f>
        <v>497982</v>
      </c>
      <c r="L11" s="73">
        <f>'6'!M227</f>
        <v>0</v>
      </c>
      <c r="M11" s="73">
        <f>'6'!N227</f>
        <v>44090</v>
      </c>
      <c r="N11" s="73">
        <f>'6'!O227</f>
        <v>4210</v>
      </c>
      <c r="O11" s="73">
        <f>'6'!P227</f>
        <v>0</v>
      </c>
      <c r="P11" s="73">
        <f>'6'!Q227</f>
        <v>2290652</v>
      </c>
      <c r="Q11" s="73">
        <f>'6'!R227</f>
        <v>4020443</v>
      </c>
    </row>
    <row r="12" spans="1:17" ht="17.100000000000001" customHeight="1" x14ac:dyDescent="0.2">
      <c r="A12" s="70"/>
      <c r="B12" s="70">
        <v>22</v>
      </c>
      <c r="C12" s="359" t="s">
        <v>144</v>
      </c>
      <c r="D12" s="75">
        <f>'6'!E242</f>
        <v>0</v>
      </c>
      <c r="E12" s="75">
        <f>'6'!F242</f>
        <v>23035</v>
      </c>
      <c r="F12" s="73">
        <f t="shared" si="0"/>
        <v>23695</v>
      </c>
      <c r="G12" s="74">
        <f t="shared" si="1"/>
        <v>102.86520512263945</v>
      </c>
      <c r="H12" s="73">
        <f>'6'!I242</f>
        <v>2667</v>
      </c>
      <c r="I12" s="73">
        <f>'6'!J242</f>
        <v>0</v>
      </c>
      <c r="J12" s="73">
        <f>'6'!K242</f>
        <v>0</v>
      </c>
      <c r="K12" s="73">
        <f>'6'!L242</f>
        <v>230</v>
      </c>
      <c r="L12" s="73">
        <f>'6'!M242</f>
        <v>328</v>
      </c>
      <c r="M12" s="73">
        <f>'6'!N242</f>
        <v>20470</v>
      </c>
      <c r="N12" s="73">
        <f>'6'!O242</f>
        <v>0</v>
      </c>
      <c r="O12" s="73">
        <f>'6'!P242</f>
        <v>0</v>
      </c>
      <c r="P12" s="73">
        <f>'6'!Q242</f>
        <v>0</v>
      </c>
      <c r="Q12" s="73">
        <f>'6'!R242</f>
        <v>0</v>
      </c>
    </row>
    <row r="13" spans="1:17" ht="36" customHeight="1" x14ac:dyDescent="0.2">
      <c r="A13" s="76"/>
      <c r="B13" s="76"/>
      <c r="C13" s="77" t="s">
        <v>145</v>
      </c>
      <c r="D13" s="78">
        <f>SUM(D4:D12)</f>
        <v>39249176</v>
      </c>
      <c r="E13" s="78">
        <f>SUM(E4:E12)</f>
        <v>47504425</v>
      </c>
      <c r="F13" s="78">
        <f>SUM(F4:F12)</f>
        <v>36545376</v>
      </c>
      <c r="G13" s="79">
        <f t="shared" si="1"/>
        <v>76.930467003863328</v>
      </c>
      <c r="H13" s="80">
        <f t="shared" ref="H13:Q13" si="2">SUM(H4:H12)</f>
        <v>7547114</v>
      </c>
      <c r="I13" s="80">
        <f t="shared" si="2"/>
        <v>864250</v>
      </c>
      <c r="J13" s="80">
        <f t="shared" si="2"/>
        <v>9797285</v>
      </c>
      <c r="K13" s="80">
        <f t="shared" si="2"/>
        <v>4511238</v>
      </c>
      <c r="L13" s="80">
        <f t="shared" si="2"/>
        <v>314029</v>
      </c>
      <c r="M13" s="80">
        <f t="shared" si="2"/>
        <v>105281</v>
      </c>
      <c r="N13" s="80">
        <f t="shared" si="2"/>
        <v>77617</v>
      </c>
      <c r="O13" s="80">
        <f t="shared" si="2"/>
        <v>0</v>
      </c>
      <c r="P13" s="80">
        <f t="shared" si="2"/>
        <v>6474119</v>
      </c>
      <c r="Q13" s="80">
        <f t="shared" si="2"/>
        <v>6854443</v>
      </c>
    </row>
    <row r="14" spans="1:17" ht="17.100000000000001" customHeight="1" x14ac:dyDescent="0.2">
      <c r="A14" s="81">
        <v>2</v>
      </c>
      <c r="B14" s="81"/>
      <c r="C14" s="69" t="s">
        <v>146</v>
      </c>
      <c r="D14" s="73">
        <f>'6'!E244</f>
        <v>3254818</v>
      </c>
      <c r="E14" s="73">
        <f>'6'!F244</f>
        <v>4173486</v>
      </c>
      <c r="F14" s="73">
        <f>SUM(H14:Q14)</f>
        <v>4220233</v>
      </c>
      <c r="G14" s="74">
        <f t="shared" si="1"/>
        <v>101.12009480803339</v>
      </c>
      <c r="H14" s="73">
        <f>'6'!I244</f>
        <v>977978</v>
      </c>
      <c r="I14" s="73">
        <f>'6'!J244</f>
        <v>15910</v>
      </c>
      <c r="J14" s="73">
        <f>'6'!K244</f>
        <v>4150</v>
      </c>
      <c r="K14" s="73">
        <f>'6'!L244</f>
        <v>2224081</v>
      </c>
      <c r="L14" s="73">
        <f>'6'!M244</f>
        <v>4491</v>
      </c>
      <c r="M14" s="73">
        <f>'6'!N244</f>
        <v>2663</v>
      </c>
      <c r="N14" s="73">
        <f>'6'!O244</f>
        <v>988</v>
      </c>
      <c r="O14" s="73">
        <f>'6'!P244</f>
        <v>0</v>
      </c>
      <c r="P14" s="73">
        <f>'6'!Q244</f>
        <v>989972</v>
      </c>
      <c r="Q14" s="73">
        <f>'6'!R244</f>
        <v>0</v>
      </c>
    </row>
    <row r="15" spans="1:17" ht="17.100000000000001" customHeight="1" x14ac:dyDescent="0.2">
      <c r="A15" s="76"/>
      <c r="B15" s="76"/>
      <c r="C15" s="82" t="s">
        <v>147</v>
      </c>
      <c r="D15" s="80">
        <f>SUM(D13:D14)</f>
        <v>42503994</v>
      </c>
      <c r="E15" s="80">
        <f>SUM(E13:E14)</f>
        <v>51677911</v>
      </c>
      <c r="F15" s="80">
        <f>SUM(F13:F14)</f>
        <v>40765609</v>
      </c>
      <c r="G15" s="79">
        <f t="shared" si="1"/>
        <v>78.884011004237379</v>
      </c>
      <c r="H15" s="80">
        <f t="shared" ref="H15:Q15" si="3">SUM(H13:H14)</f>
        <v>8525092</v>
      </c>
      <c r="I15" s="80">
        <f t="shared" si="3"/>
        <v>880160</v>
      </c>
      <c r="J15" s="80">
        <f t="shared" si="3"/>
        <v>9801435</v>
      </c>
      <c r="K15" s="80">
        <f t="shared" si="3"/>
        <v>6735319</v>
      </c>
      <c r="L15" s="80">
        <f t="shared" si="3"/>
        <v>318520</v>
      </c>
      <c r="M15" s="80">
        <f t="shared" si="3"/>
        <v>107944</v>
      </c>
      <c r="N15" s="80">
        <f t="shared" si="3"/>
        <v>78605</v>
      </c>
      <c r="O15" s="80">
        <f t="shared" si="3"/>
        <v>0</v>
      </c>
      <c r="P15" s="80">
        <f t="shared" si="3"/>
        <v>7464091</v>
      </c>
      <c r="Q15" s="1523">
        <f t="shared" si="3"/>
        <v>6854443</v>
      </c>
    </row>
    <row r="16" spans="1:17" ht="14.1" hidden="1" customHeight="1" x14ac:dyDescent="0.2">
      <c r="C16" s="83"/>
      <c r="D16" s="83"/>
      <c r="E16" s="83"/>
      <c r="F16" s="83"/>
      <c r="G16" s="83"/>
      <c r="H16" s="84"/>
      <c r="I16" s="84"/>
      <c r="J16" s="84"/>
      <c r="K16" s="84"/>
      <c r="L16" s="84"/>
      <c r="M16" s="84"/>
      <c r="N16" s="84">
        <f>SUM(H15:N15)</f>
        <v>26447075</v>
      </c>
      <c r="O16" s="84"/>
      <c r="P16" s="84"/>
      <c r="Q16" s="84">
        <f>SUM(O15:Q15)</f>
        <v>14318534</v>
      </c>
    </row>
    <row r="17" spans="8:17" ht="14.1" hidden="1" customHeight="1" x14ac:dyDescent="0.2">
      <c r="H17" s="84"/>
      <c r="I17" s="84"/>
      <c r="J17" s="84"/>
      <c r="K17" s="84"/>
      <c r="L17" s="84"/>
      <c r="M17" s="84"/>
      <c r="N17" s="84">
        <f>SUM('7'!H17:O17)</f>
        <v>30488879</v>
      </c>
      <c r="O17" s="84"/>
      <c r="P17" s="84"/>
      <c r="Q17" s="84">
        <f>SUM('7'!P17:Q17)</f>
        <v>4694878</v>
      </c>
    </row>
    <row r="18" spans="8:17" ht="14.1" hidden="1" customHeight="1" x14ac:dyDescent="0.2">
      <c r="H18" s="84"/>
      <c r="I18" s="84"/>
      <c r="J18" s="84"/>
      <c r="K18" s="84"/>
      <c r="L18" s="84"/>
      <c r="M18" s="84"/>
      <c r="N18" s="84">
        <f>N16-N17</f>
        <v>-4041804</v>
      </c>
      <c r="O18" s="84"/>
      <c r="P18" s="84"/>
      <c r="Q18" s="84">
        <f t="shared" ref="Q18" si="4">Q16-Q17</f>
        <v>9623656</v>
      </c>
    </row>
    <row r="19" spans="8:17" ht="14.1" hidden="1" customHeight="1" x14ac:dyDescent="0.2">
      <c r="H19" s="84"/>
      <c r="I19" s="84"/>
      <c r="J19" s="84"/>
      <c r="K19" s="84"/>
      <c r="L19" s="84"/>
      <c r="M19" s="84"/>
      <c r="N19" s="84"/>
      <c r="O19" s="84"/>
      <c r="P19" s="84"/>
    </row>
    <row r="20" spans="8:17" ht="14.1" customHeight="1" x14ac:dyDescent="0.2">
      <c r="H20" s="84"/>
      <c r="I20" s="84"/>
      <c r="J20" s="84"/>
      <c r="K20" s="84"/>
      <c r="L20" s="84"/>
      <c r="M20" s="84"/>
      <c r="N20" s="84"/>
      <c r="O20" s="84"/>
      <c r="P20" s="84"/>
    </row>
    <row r="21" spans="8:17" ht="14.1" customHeight="1" x14ac:dyDescent="0.2">
      <c r="H21" s="84"/>
      <c r="I21" s="84"/>
      <c r="J21" s="84"/>
      <c r="K21" s="84"/>
      <c r="L21" s="84"/>
      <c r="M21" s="84"/>
      <c r="N21" s="84"/>
      <c r="O21" s="84"/>
      <c r="P21" s="84"/>
    </row>
    <row r="22" spans="8:17" ht="14.1" customHeight="1" x14ac:dyDescent="0.2">
      <c r="H22" s="84"/>
      <c r="I22" s="84"/>
      <c r="J22" s="84"/>
      <c r="K22" s="84"/>
      <c r="L22" s="84"/>
      <c r="M22" s="84"/>
      <c r="N22" s="84"/>
      <c r="O22" s="84"/>
      <c r="P22" s="84"/>
    </row>
    <row r="23" spans="8:17" ht="14.1" customHeight="1" x14ac:dyDescent="0.2">
      <c r="H23" s="84"/>
      <c r="I23" s="84"/>
      <c r="J23" s="84"/>
      <c r="K23" s="84"/>
      <c r="L23" s="84"/>
      <c r="M23" s="84"/>
      <c r="N23" s="84"/>
      <c r="O23" s="84"/>
      <c r="P23" s="84"/>
    </row>
    <row r="24" spans="8:17" ht="14.1" customHeight="1" x14ac:dyDescent="0.2">
      <c r="H24" s="84"/>
      <c r="I24" s="84"/>
      <c r="J24" s="84"/>
      <c r="K24" s="84"/>
      <c r="L24" s="84"/>
      <c r="M24" s="84"/>
      <c r="N24" s="84"/>
      <c r="O24" s="84"/>
      <c r="P24" s="84"/>
    </row>
    <row r="25" spans="8:17" ht="14.1" customHeight="1" x14ac:dyDescent="0.2"/>
    <row r="26" spans="8:17" ht="14.1" customHeight="1" x14ac:dyDescent="0.2"/>
    <row r="27" spans="8:17" ht="14.1" customHeight="1" x14ac:dyDescent="0.2"/>
  </sheetData>
  <mergeCells count="7">
    <mergeCell ref="O1:Q1"/>
    <mergeCell ref="A1:A2"/>
    <mergeCell ref="B1:B2"/>
    <mergeCell ref="C1:C2"/>
    <mergeCell ref="D1:E1"/>
    <mergeCell ref="F1:G1"/>
    <mergeCell ref="H1:N1"/>
  </mergeCells>
  <printOptions horizontalCentered="1" verticalCentered="1"/>
  <pageMargins left="0.39370078740157483" right="0.39370078740157483" top="0.9055118110236221" bottom="0.27559055118110237" header="0.39370078740157483" footer="0.51181102362204722"/>
  <pageSetup paperSize="9" scale="80" orientation="landscape" r:id="rId1"/>
  <headerFooter alignWithMargins="0">
    <oddHeader>&amp;C&amp;"Times New Roman CE,Félkövér dőlt"ZALAEGERSZEG MEGYEI  JOGÚ  VÁROS  ÖNKORMÁNYZATA 2024. ÉVI 
BEVÉTELI ELŐIRÁNYZATAINAK TELJESÍTÉSE CÍMENKÉNTI BONTÁSBAN
&amp;R&amp;"Times New Roman CE,Félkövér dőlt"5. melléklet
Adatok: ezer Ft-ban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8"/>
  <sheetViews>
    <sheetView topLeftCell="E1" zoomScale="91" zoomScaleNormal="91" workbookViewId="0">
      <pane ySplit="2" topLeftCell="A185" activePane="bottomLeft" state="frozen"/>
      <selection activeCell="G28" sqref="G28"/>
      <selection pane="bottomLeft" activeCell="S252" sqref="S252"/>
    </sheetView>
  </sheetViews>
  <sheetFormatPr defaultRowHeight="12.75" x14ac:dyDescent="0.2"/>
  <cols>
    <col min="1" max="1" width="3.5" style="149" customWidth="1"/>
    <col min="2" max="2" width="4.33203125" style="149" customWidth="1"/>
    <col min="3" max="3" width="39.1640625" style="149" customWidth="1"/>
    <col min="4" max="4" width="9.83203125" style="151" customWidth="1"/>
    <col min="5" max="5" width="12.33203125" style="151" customWidth="1"/>
    <col min="6" max="6" width="12.5" style="151" customWidth="1"/>
    <col min="7" max="7" width="14.83203125" style="151" customWidth="1"/>
    <col min="8" max="8" width="8.33203125" style="151" customWidth="1"/>
    <col min="9" max="9" width="13" style="149" customWidth="1"/>
    <col min="10" max="10" width="10.83203125" style="149" customWidth="1"/>
    <col min="11" max="11" width="13" style="149" customWidth="1"/>
    <col min="12" max="12" width="12.1640625" style="149" customWidth="1"/>
    <col min="13" max="13" width="11.83203125" style="149" customWidth="1"/>
    <col min="14" max="14" width="13" style="149" customWidth="1"/>
    <col min="15" max="15" width="11.5" style="149" customWidth="1"/>
    <col min="16" max="16" width="10.6640625" style="149" customWidth="1"/>
    <col min="17" max="17" width="14.83203125" style="149" customWidth="1"/>
    <col min="18" max="18" width="14" style="149" customWidth="1"/>
    <col min="19" max="19" width="19.83203125" style="149" customWidth="1"/>
    <col min="20" max="257" width="9.33203125" style="149"/>
    <col min="258" max="258" width="5.33203125" style="149" customWidth="1"/>
    <col min="259" max="259" width="5.5" style="149" customWidth="1"/>
    <col min="260" max="260" width="40.83203125" style="149" customWidth="1"/>
    <col min="261" max="261" width="9.83203125" style="149" customWidth="1"/>
    <col min="262" max="262" width="13" style="149" customWidth="1"/>
    <col min="263" max="263" width="13.1640625" style="149" customWidth="1"/>
    <col min="264" max="264" width="12.33203125" style="149" customWidth="1"/>
    <col min="265" max="265" width="11.33203125" style="149" customWidth="1"/>
    <col min="266" max="266" width="11.83203125" style="149" customWidth="1"/>
    <col min="267" max="267" width="10.83203125" style="149" customWidth="1"/>
    <col min="268" max="268" width="13.1640625" style="149" customWidth="1"/>
    <col min="269" max="269" width="11.5" style="149" customWidth="1"/>
    <col min="270" max="271" width="12.33203125" style="149" customWidth="1"/>
    <col min="272" max="272" width="13.1640625" style="149" customWidth="1"/>
    <col min="273" max="273" width="18.5" style="149" customWidth="1"/>
    <col min="274" max="274" width="7.33203125" style="149" customWidth="1"/>
    <col min="275" max="513" width="9.33203125" style="149"/>
    <col min="514" max="514" width="5.33203125" style="149" customWidth="1"/>
    <col min="515" max="515" width="5.5" style="149" customWidth="1"/>
    <col min="516" max="516" width="40.83203125" style="149" customWidth="1"/>
    <col min="517" max="517" width="9.83203125" style="149" customWidth="1"/>
    <col min="518" max="518" width="13" style="149" customWidth="1"/>
    <col min="519" max="519" width="13.1640625" style="149" customWidth="1"/>
    <col min="520" max="520" width="12.33203125" style="149" customWidth="1"/>
    <col min="521" max="521" width="11.33203125" style="149" customWidth="1"/>
    <col min="522" max="522" width="11.83203125" style="149" customWidth="1"/>
    <col min="523" max="523" width="10.83203125" style="149" customWidth="1"/>
    <col min="524" max="524" width="13.1640625" style="149" customWidth="1"/>
    <col min="525" max="525" width="11.5" style="149" customWidth="1"/>
    <col min="526" max="527" width="12.33203125" style="149" customWidth="1"/>
    <col min="528" max="528" width="13.1640625" style="149" customWidth="1"/>
    <col min="529" max="529" width="18.5" style="149" customWidth="1"/>
    <col min="530" max="530" width="7.33203125" style="149" customWidth="1"/>
    <col min="531" max="769" width="9.33203125" style="149"/>
    <col min="770" max="770" width="5.33203125" style="149" customWidth="1"/>
    <col min="771" max="771" width="5.5" style="149" customWidth="1"/>
    <col min="772" max="772" width="40.83203125" style="149" customWidth="1"/>
    <col min="773" max="773" width="9.83203125" style="149" customWidth="1"/>
    <col min="774" max="774" width="13" style="149" customWidth="1"/>
    <col min="775" max="775" width="13.1640625" style="149" customWidth="1"/>
    <col min="776" max="776" width="12.33203125" style="149" customWidth="1"/>
    <col min="777" max="777" width="11.33203125" style="149" customWidth="1"/>
    <col min="778" max="778" width="11.83203125" style="149" customWidth="1"/>
    <col min="779" max="779" width="10.83203125" style="149" customWidth="1"/>
    <col min="780" max="780" width="13.1640625" style="149" customWidth="1"/>
    <col min="781" max="781" width="11.5" style="149" customWidth="1"/>
    <col min="782" max="783" width="12.33203125" style="149" customWidth="1"/>
    <col min="784" max="784" width="13.1640625" style="149" customWidth="1"/>
    <col min="785" max="785" width="18.5" style="149" customWidth="1"/>
    <col min="786" max="786" width="7.33203125" style="149" customWidth="1"/>
    <col min="787" max="1025" width="9.33203125" style="149"/>
    <col min="1026" max="1026" width="5.33203125" style="149" customWidth="1"/>
    <col min="1027" max="1027" width="5.5" style="149" customWidth="1"/>
    <col min="1028" max="1028" width="40.83203125" style="149" customWidth="1"/>
    <col min="1029" max="1029" width="9.83203125" style="149" customWidth="1"/>
    <col min="1030" max="1030" width="13" style="149" customWidth="1"/>
    <col min="1031" max="1031" width="13.1640625" style="149" customWidth="1"/>
    <col min="1032" max="1032" width="12.33203125" style="149" customWidth="1"/>
    <col min="1033" max="1033" width="11.33203125" style="149" customWidth="1"/>
    <col min="1034" max="1034" width="11.83203125" style="149" customWidth="1"/>
    <col min="1035" max="1035" width="10.83203125" style="149" customWidth="1"/>
    <col min="1036" max="1036" width="13.1640625" style="149" customWidth="1"/>
    <col min="1037" max="1037" width="11.5" style="149" customWidth="1"/>
    <col min="1038" max="1039" width="12.33203125" style="149" customWidth="1"/>
    <col min="1040" max="1040" width="13.1640625" style="149" customWidth="1"/>
    <col min="1041" max="1041" width="18.5" style="149" customWidth="1"/>
    <col min="1042" max="1042" width="7.33203125" style="149" customWidth="1"/>
    <col min="1043" max="1281" width="9.33203125" style="149"/>
    <col min="1282" max="1282" width="5.33203125" style="149" customWidth="1"/>
    <col min="1283" max="1283" width="5.5" style="149" customWidth="1"/>
    <col min="1284" max="1284" width="40.83203125" style="149" customWidth="1"/>
    <col min="1285" max="1285" width="9.83203125" style="149" customWidth="1"/>
    <col min="1286" max="1286" width="13" style="149" customWidth="1"/>
    <col min="1287" max="1287" width="13.1640625" style="149" customWidth="1"/>
    <col min="1288" max="1288" width="12.33203125" style="149" customWidth="1"/>
    <col min="1289" max="1289" width="11.33203125" style="149" customWidth="1"/>
    <col min="1290" max="1290" width="11.83203125" style="149" customWidth="1"/>
    <col min="1291" max="1291" width="10.83203125" style="149" customWidth="1"/>
    <col min="1292" max="1292" width="13.1640625" style="149" customWidth="1"/>
    <col min="1293" max="1293" width="11.5" style="149" customWidth="1"/>
    <col min="1294" max="1295" width="12.33203125" style="149" customWidth="1"/>
    <col min="1296" max="1296" width="13.1640625" style="149" customWidth="1"/>
    <col min="1297" max="1297" width="18.5" style="149" customWidth="1"/>
    <col min="1298" max="1298" width="7.33203125" style="149" customWidth="1"/>
    <col min="1299" max="1537" width="9.33203125" style="149"/>
    <col min="1538" max="1538" width="5.33203125" style="149" customWidth="1"/>
    <col min="1539" max="1539" width="5.5" style="149" customWidth="1"/>
    <col min="1540" max="1540" width="40.83203125" style="149" customWidth="1"/>
    <col min="1541" max="1541" width="9.83203125" style="149" customWidth="1"/>
    <col min="1542" max="1542" width="13" style="149" customWidth="1"/>
    <col min="1543" max="1543" width="13.1640625" style="149" customWidth="1"/>
    <col min="1544" max="1544" width="12.33203125" style="149" customWidth="1"/>
    <col min="1545" max="1545" width="11.33203125" style="149" customWidth="1"/>
    <col min="1546" max="1546" width="11.83203125" style="149" customWidth="1"/>
    <col min="1547" max="1547" width="10.83203125" style="149" customWidth="1"/>
    <col min="1548" max="1548" width="13.1640625" style="149" customWidth="1"/>
    <col min="1549" max="1549" width="11.5" style="149" customWidth="1"/>
    <col min="1550" max="1551" width="12.33203125" style="149" customWidth="1"/>
    <col min="1552" max="1552" width="13.1640625" style="149" customWidth="1"/>
    <col min="1553" max="1553" width="18.5" style="149" customWidth="1"/>
    <col min="1554" max="1554" width="7.33203125" style="149" customWidth="1"/>
    <col min="1555" max="1793" width="9.33203125" style="149"/>
    <col min="1794" max="1794" width="5.33203125" style="149" customWidth="1"/>
    <col min="1795" max="1795" width="5.5" style="149" customWidth="1"/>
    <col min="1796" max="1796" width="40.83203125" style="149" customWidth="1"/>
    <col min="1797" max="1797" width="9.83203125" style="149" customWidth="1"/>
    <col min="1798" max="1798" width="13" style="149" customWidth="1"/>
    <col min="1799" max="1799" width="13.1640625" style="149" customWidth="1"/>
    <col min="1800" max="1800" width="12.33203125" style="149" customWidth="1"/>
    <col min="1801" max="1801" width="11.33203125" style="149" customWidth="1"/>
    <col min="1802" max="1802" width="11.83203125" style="149" customWidth="1"/>
    <col min="1803" max="1803" width="10.83203125" style="149" customWidth="1"/>
    <col min="1804" max="1804" width="13.1640625" style="149" customWidth="1"/>
    <col min="1805" max="1805" width="11.5" style="149" customWidth="1"/>
    <col min="1806" max="1807" width="12.33203125" style="149" customWidth="1"/>
    <col min="1808" max="1808" width="13.1640625" style="149" customWidth="1"/>
    <col min="1809" max="1809" width="18.5" style="149" customWidth="1"/>
    <col min="1810" max="1810" width="7.33203125" style="149" customWidth="1"/>
    <col min="1811" max="2049" width="9.33203125" style="149"/>
    <col min="2050" max="2050" width="5.33203125" style="149" customWidth="1"/>
    <col min="2051" max="2051" width="5.5" style="149" customWidth="1"/>
    <col min="2052" max="2052" width="40.83203125" style="149" customWidth="1"/>
    <col min="2053" max="2053" width="9.83203125" style="149" customWidth="1"/>
    <col min="2054" max="2054" width="13" style="149" customWidth="1"/>
    <col min="2055" max="2055" width="13.1640625" style="149" customWidth="1"/>
    <col min="2056" max="2056" width="12.33203125" style="149" customWidth="1"/>
    <col min="2057" max="2057" width="11.33203125" style="149" customWidth="1"/>
    <col min="2058" max="2058" width="11.83203125" style="149" customWidth="1"/>
    <col min="2059" max="2059" width="10.83203125" style="149" customWidth="1"/>
    <col min="2060" max="2060" width="13.1640625" style="149" customWidth="1"/>
    <col min="2061" max="2061" width="11.5" style="149" customWidth="1"/>
    <col min="2062" max="2063" width="12.33203125" style="149" customWidth="1"/>
    <col min="2064" max="2064" width="13.1640625" style="149" customWidth="1"/>
    <col min="2065" max="2065" width="18.5" style="149" customWidth="1"/>
    <col min="2066" max="2066" width="7.33203125" style="149" customWidth="1"/>
    <col min="2067" max="2305" width="9.33203125" style="149"/>
    <col min="2306" max="2306" width="5.33203125" style="149" customWidth="1"/>
    <col min="2307" max="2307" width="5.5" style="149" customWidth="1"/>
    <col min="2308" max="2308" width="40.83203125" style="149" customWidth="1"/>
    <col min="2309" max="2309" width="9.83203125" style="149" customWidth="1"/>
    <col min="2310" max="2310" width="13" style="149" customWidth="1"/>
    <col min="2311" max="2311" width="13.1640625" style="149" customWidth="1"/>
    <col min="2312" max="2312" width="12.33203125" style="149" customWidth="1"/>
    <col min="2313" max="2313" width="11.33203125" style="149" customWidth="1"/>
    <col min="2314" max="2314" width="11.83203125" style="149" customWidth="1"/>
    <col min="2315" max="2315" width="10.83203125" style="149" customWidth="1"/>
    <col min="2316" max="2316" width="13.1640625" style="149" customWidth="1"/>
    <col min="2317" max="2317" width="11.5" style="149" customWidth="1"/>
    <col min="2318" max="2319" width="12.33203125" style="149" customWidth="1"/>
    <col min="2320" max="2320" width="13.1640625" style="149" customWidth="1"/>
    <col min="2321" max="2321" width="18.5" style="149" customWidth="1"/>
    <col min="2322" max="2322" width="7.33203125" style="149" customWidth="1"/>
    <col min="2323" max="2561" width="9.33203125" style="149"/>
    <col min="2562" max="2562" width="5.33203125" style="149" customWidth="1"/>
    <col min="2563" max="2563" width="5.5" style="149" customWidth="1"/>
    <col min="2564" max="2564" width="40.83203125" style="149" customWidth="1"/>
    <col min="2565" max="2565" width="9.83203125" style="149" customWidth="1"/>
    <col min="2566" max="2566" width="13" style="149" customWidth="1"/>
    <col min="2567" max="2567" width="13.1640625" style="149" customWidth="1"/>
    <col min="2568" max="2568" width="12.33203125" style="149" customWidth="1"/>
    <col min="2569" max="2569" width="11.33203125" style="149" customWidth="1"/>
    <col min="2570" max="2570" width="11.83203125" style="149" customWidth="1"/>
    <col min="2571" max="2571" width="10.83203125" style="149" customWidth="1"/>
    <col min="2572" max="2572" width="13.1640625" style="149" customWidth="1"/>
    <col min="2573" max="2573" width="11.5" style="149" customWidth="1"/>
    <col min="2574" max="2575" width="12.33203125" style="149" customWidth="1"/>
    <col min="2576" max="2576" width="13.1640625" style="149" customWidth="1"/>
    <col min="2577" max="2577" width="18.5" style="149" customWidth="1"/>
    <col min="2578" max="2578" width="7.33203125" style="149" customWidth="1"/>
    <col min="2579" max="2817" width="9.33203125" style="149"/>
    <col min="2818" max="2818" width="5.33203125" style="149" customWidth="1"/>
    <col min="2819" max="2819" width="5.5" style="149" customWidth="1"/>
    <col min="2820" max="2820" width="40.83203125" style="149" customWidth="1"/>
    <col min="2821" max="2821" width="9.83203125" style="149" customWidth="1"/>
    <col min="2822" max="2822" width="13" style="149" customWidth="1"/>
    <col min="2823" max="2823" width="13.1640625" style="149" customWidth="1"/>
    <col min="2824" max="2824" width="12.33203125" style="149" customWidth="1"/>
    <col min="2825" max="2825" width="11.33203125" style="149" customWidth="1"/>
    <col min="2826" max="2826" width="11.83203125" style="149" customWidth="1"/>
    <col min="2827" max="2827" width="10.83203125" style="149" customWidth="1"/>
    <col min="2828" max="2828" width="13.1640625" style="149" customWidth="1"/>
    <col min="2829" max="2829" width="11.5" style="149" customWidth="1"/>
    <col min="2830" max="2831" width="12.33203125" style="149" customWidth="1"/>
    <col min="2832" max="2832" width="13.1640625" style="149" customWidth="1"/>
    <col min="2833" max="2833" width="18.5" style="149" customWidth="1"/>
    <col min="2834" max="2834" width="7.33203125" style="149" customWidth="1"/>
    <col min="2835" max="3073" width="9.33203125" style="149"/>
    <col min="3074" max="3074" width="5.33203125" style="149" customWidth="1"/>
    <col min="3075" max="3075" width="5.5" style="149" customWidth="1"/>
    <col min="3076" max="3076" width="40.83203125" style="149" customWidth="1"/>
    <col min="3077" max="3077" width="9.83203125" style="149" customWidth="1"/>
    <col min="3078" max="3078" width="13" style="149" customWidth="1"/>
    <col min="3079" max="3079" width="13.1640625" style="149" customWidth="1"/>
    <col min="3080" max="3080" width="12.33203125" style="149" customWidth="1"/>
    <col min="3081" max="3081" width="11.33203125" style="149" customWidth="1"/>
    <col min="3082" max="3082" width="11.83203125" style="149" customWidth="1"/>
    <col min="3083" max="3083" width="10.83203125" style="149" customWidth="1"/>
    <col min="3084" max="3084" width="13.1640625" style="149" customWidth="1"/>
    <col min="3085" max="3085" width="11.5" style="149" customWidth="1"/>
    <col min="3086" max="3087" width="12.33203125" style="149" customWidth="1"/>
    <col min="3088" max="3088" width="13.1640625" style="149" customWidth="1"/>
    <col min="3089" max="3089" width="18.5" style="149" customWidth="1"/>
    <col min="3090" max="3090" width="7.33203125" style="149" customWidth="1"/>
    <col min="3091" max="3329" width="9.33203125" style="149"/>
    <col min="3330" max="3330" width="5.33203125" style="149" customWidth="1"/>
    <col min="3331" max="3331" width="5.5" style="149" customWidth="1"/>
    <col min="3332" max="3332" width="40.83203125" style="149" customWidth="1"/>
    <col min="3333" max="3333" width="9.83203125" style="149" customWidth="1"/>
    <col min="3334" max="3334" width="13" style="149" customWidth="1"/>
    <col min="3335" max="3335" width="13.1640625" style="149" customWidth="1"/>
    <col min="3336" max="3336" width="12.33203125" style="149" customWidth="1"/>
    <col min="3337" max="3337" width="11.33203125" style="149" customWidth="1"/>
    <col min="3338" max="3338" width="11.83203125" style="149" customWidth="1"/>
    <col min="3339" max="3339" width="10.83203125" style="149" customWidth="1"/>
    <col min="3340" max="3340" width="13.1640625" style="149" customWidth="1"/>
    <col min="3341" max="3341" width="11.5" style="149" customWidth="1"/>
    <col min="3342" max="3343" width="12.33203125" style="149" customWidth="1"/>
    <col min="3344" max="3344" width="13.1640625" style="149" customWidth="1"/>
    <col min="3345" max="3345" width="18.5" style="149" customWidth="1"/>
    <col min="3346" max="3346" width="7.33203125" style="149" customWidth="1"/>
    <col min="3347" max="3585" width="9.33203125" style="149"/>
    <col min="3586" max="3586" width="5.33203125" style="149" customWidth="1"/>
    <col min="3587" max="3587" width="5.5" style="149" customWidth="1"/>
    <col min="3588" max="3588" width="40.83203125" style="149" customWidth="1"/>
    <col min="3589" max="3589" width="9.83203125" style="149" customWidth="1"/>
    <col min="3590" max="3590" width="13" style="149" customWidth="1"/>
    <col min="3591" max="3591" width="13.1640625" style="149" customWidth="1"/>
    <col min="3592" max="3592" width="12.33203125" style="149" customWidth="1"/>
    <col min="3593" max="3593" width="11.33203125" style="149" customWidth="1"/>
    <col min="3594" max="3594" width="11.83203125" style="149" customWidth="1"/>
    <col min="3595" max="3595" width="10.83203125" style="149" customWidth="1"/>
    <col min="3596" max="3596" width="13.1640625" style="149" customWidth="1"/>
    <col min="3597" max="3597" width="11.5" style="149" customWidth="1"/>
    <col min="3598" max="3599" width="12.33203125" style="149" customWidth="1"/>
    <col min="3600" max="3600" width="13.1640625" style="149" customWidth="1"/>
    <col min="3601" max="3601" width="18.5" style="149" customWidth="1"/>
    <col min="3602" max="3602" width="7.33203125" style="149" customWidth="1"/>
    <col min="3603" max="3841" width="9.33203125" style="149"/>
    <col min="3842" max="3842" width="5.33203125" style="149" customWidth="1"/>
    <col min="3843" max="3843" width="5.5" style="149" customWidth="1"/>
    <col min="3844" max="3844" width="40.83203125" style="149" customWidth="1"/>
    <col min="3845" max="3845" width="9.83203125" style="149" customWidth="1"/>
    <col min="3846" max="3846" width="13" style="149" customWidth="1"/>
    <col min="3847" max="3847" width="13.1640625" style="149" customWidth="1"/>
    <col min="3848" max="3848" width="12.33203125" style="149" customWidth="1"/>
    <col min="3849" max="3849" width="11.33203125" style="149" customWidth="1"/>
    <col min="3850" max="3850" width="11.83203125" style="149" customWidth="1"/>
    <col min="3851" max="3851" width="10.83203125" style="149" customWidth="1"/>
    <col min="3852" max="3852" width="13.1640625" style="149" customWidth="1"/>
    <col min="3853" max="3853" width="11.5" style="149" customWidth="1"/>
    <col min="3854" max="3855" width="12.33203125" style="149" customWidth="1"/>
    <col min="3856" max="3856" width="13.1640625" style="149" customWidth="1"/>
    <col min="3857" max="3857" width="18.5" style="149" customWidth="1"/>
    <col min="3858" max="3858" width="7.33203125" style="149" customWidth="1"/>
    <col min="3859" max="4097" width="9.33203125" style="149"/>
    <col min="4098" max="4098" width="5.33203125" style="149" customWidth="1"/>
    <col min="4099" max="4099" width="5.5" style="149" customWidth="1"/>
    <col min="4100" max="4100" width="40.83203125" style="149" customWidth="1"/>
    <col min="4101" max="4101" width="9.83203125" style="149" customWidth="1"/>
    <col min="4102" max="4102" width="13" style="149" customWidth="1"/>
    <col min="4103" max="4103" width="13.1640625" style="149" customWidth="1"/>
    <col min="4104" max="4104" width="12.33203125" style="149" customWidth="1"/>
    <col min="4105" max="4105" width="11.33203125" style="149" customWidth="1"/>
    <col min="4106" max="4106" width="11.83203125" style="149" customWidth="1"/>
    <col min="4107" max="4107" width="10.83203125" style="149" customWidth="1"/>
    <col min="4108" max="4108" width="13.1640625" style="149" customWidth="1"/>
    <col min="4109" max="4109" width="11.5" style="149" customWidth="1"/>
    <col min="4110" max="4111" width="12.33203125" style="149" customWidth="1"/>
    <col min="4112" max="4112" width="13.1640625" style="149" customWidth="1"/>
    <col min="4113" max="4113" width="18.5" style="149" customWidth="1"/>
    <col min="4114" max="4114" width="7.33203125" style="149" customWidth="1"/>
    <col min="4115" max="4353" width="9.33203125" style="149"/>
    <col min="4354" max="4354" width="5.33203125" style="149" customWidth="1"/>
    <col min="4355" max="4355" width="5.5" style="149" customWidth="1"/>
    <col min="4356" max="4356" width="40.83203125" style="149" customWidth="1"/>
    <col min="4357" max="4357" width="9.83203125" style="149" customWidth="1"/>
    <col min="4358" max="4358" width="13" style="149" customWidth="1"/>
    <col min="4359" max="4359" width="13.1640625" style="149" customWidth="1"/>
    <col min="4360" max="4360" width="12.33203125" style="149" customWidth="1"/>
    <col min="4361" max="4361" width="11.33203125" style="149" customWidth="1"/>
    <col min="4362" max="4362" width="11.83203125" style="149" customWidth="1"/>
    <col min="4363" max="4363" width="10.83203125" style="149" customWidth="1"/>
    <col min="4364" max="4364" width="13.1640625" style="149" customWidth="1"/>
    <col min="4365" max="4365" width="11.5" style="149" customWidth="1"/>
    <col min="4366" max="4367" width="12.33203125" style="149" customWidth="1"/>
    <col min="4368" max="4368" width="13.1640625" style="149" customWidth="1"/>
    <col min="4369" max="4369" width="18.5" style="149" customWidth="1"/>
    <col min="4370" max="4370" width="7.33203125" style="149" customWidth="1"/>
    <col min="4371" max="4609" width="9.33203125" style="149"/>
    <col min="4610" max="4610" width="5.33203125" style="149" customWidth="1"/>
    <col min="4611" max="4611" width="5.5" style="149" customWidth="1"/>
    <col min="4612" max="4612" width="40.83203125" style="149" customWidth="1"/>
    <col min="4613" max="4613" width="9.83203125" style="149" customWidth="1"/>
    <col min="4614" max="4614" width="13" style="149" customWidth="1"/>
    <col min="4615" max="4615" width="13.1640625" style="149" customWidth="1"/>
    <col min="4616" max="4616" width="12.33203125" style="149" customWidth="1"/>
    <col min="4617" max="4617" width="11.33203125" style="149" customWidth="1"/>
    <col min="4618" max="4618" width="11.83203125" style="149" customWidth="1"/>
    <col min="4619" max="4619" width="10.83203125" style="149" customWidth="1"/>
    <col min="4620" max="4620" width="13.1640625" style="149" customWidth="1"/>
    <col min="4621" max="4621" width="11.5" style="149" customWidth="1"/>
    <col min="4622" max="4623" width="12.33203125" style="149" customWidth="1"/>
    <col min="4624" max="4624" width="13.1640625" style="149" customWidth="1"/>
    <col min="4625" max="4625" width="18.5" style="149" customWidth="1"/>
    <col min="4626" max="4626" width="7.33203125" style="149" customWidth="1"/>
    <col min="4627" max="4865" width="9.33203125" style="149"/>
    <col min="4866" max="4866" width="5.33203125" style="149" customWidth="1"/>
    <col min="4867" max="4867" width="5.5" style="149" customWidth="1"/>
    <col min="4868" max="4868" width="40.83203125" style="149" customWidth="1"/>
    <col min="4869" max="4869" width="9.83203125" style="149" customWidth="1"/>
    <col min="4870" max="4870" width="13" style="149" customWidth="1"/>
    <col min="4871" max="4871" width="13.1640625" style="149" customWidth="1"/>
    <col min="4872" max="4872" width="12.33203125" style="149" customWidth="1"/>
    <col min="4873" max="4873" width="11.33203125" style="149" customWidth="1"/>
    <col min="4874" max="4874" width="11.83203125" style="149" customWidth="1"/>
    <col min="4875" max="4875" width="10.83203125" style="149" customWidth="1"/>
    <col min="4876" max="4876" width="13.1640625" style="149" customWidth="1"/>
    <col min="4877" max="4877" width="11.5" style="149" customWidth="1"/>
    <col min="4878" max="4879" width="12.33203125" style="149" customWidth="1"/>
    <col min="4880" max="4880" width="13.1640625" style="149" customWidth="1"/>
    <col min="4881" max="4881" width="18.5" style="149" customWidth="1"/>
    <col min="4882" max="4882" width="7.33203125" style="149" customWidth="1"/>
    <col min="4883" max="5121" width="9.33203125" style="149"/>
    <col min="5122" max="5122" width="5.33203125" style="149" customWidth="1"/>
    <col min="5123" max="5123" width="5.5" style="149" customWidth="1"/>
    <col min="5124" max="5124" width="40.83203125" style="149" customWidth="1"/>
    <col min="5125" max="5125" width="9.83203125" style="149" customWidth="1"/>
    <col min="5126" max="5126" width="13" style="149" customWidth="1"/>
    <col min="5127" max="5127" width="13.1640625" style="149" customWidth="1"/>
    <col min="5128" max="5128" width="12.33203125" style="149" customWidth="1"/>
    <col min="5129" max="5129" width="11.33203125" style="149" customWidth="1"/>
    <col min="5130" max="5130" width="11.83203125" style="149" customWidth="1"/>
    <col min="5131" max="5131" width="10.83203125" style="149" customWidth="1"/>
    <col min="5132" max="5132" width="13.1640625" style="149" customWidth="1"/>
    <col min="5133" max="5133" width="11.5" style="149" customWidth="1"/>
    <col min="5134" max="5135" width="12.33203125" style="149" customWidth="1"/>
    <col min="5136" max="5136" width="13.1640625" style="149" customWidth="1"/>
    <col min="5137" max="5137" width="18.5" style="149" customWidth="1"/>
    <col min="5138" max="5138" width="7.33203125" style="149" customWidth="1"/>
    <col min="5139" max="5377" width="9.33203125" style="149"/>
    <col min="5378" max="5378" width="5.33203125" style="149" customWidth="1"/>
    <col min="5379" max="5379" width="5.5" style="149" customWidth="1"/>
    <col min="5380" max="5380" width="40.83203125" style="149" customWidth="1"/>
    <col min="5381" max="5381" width="9.83203125" style="149" customWidth="1"/>
    <col min="5382" max="5382" width="13" style="149" customWidth="1"/>
    <col min="5383" max="5383" width="13.1640625" style="149" customWidth="1"/>
    <col min="5384" max="5384" width="12.33203125" style="149" customWidth="1"/>
    <col min="5385" max="5385" width="11.33203125" style="149" customWidth="1"/>
    <col min="5386" max="5386" width="11.83203125" style="149" customWidth="1"/>
    <col min="5387" max="5387" width="10.83203125" style="149" customWidth="1"/>
    <col min="5388" max="5388" width="13.1640625" style="149" customWidth="1"/>
    <col min="5389" max="5389" width="11.5" style="149" customWidth="1"/>
    <col min="5390" max="5391" width="12.33203125" style="149" customWidth="1"/>
    <col min="5392" max="5392" width="13.1640625" style="149" customWidth="1"/>
    <col min="5393" max="5393" width="18.5" style="149" customWidth="1"/>
    <col min="5394" max="5394" width="7.33203125" style="149" customWidth="1"/>
    <col min="5395" max="5633" width="9.33203125" style="149"/>
    <col min="5634" max="5634" width="5.33203125" style="149" customWidth="1"/>
    <col min="5635" max="5635" width="5.5" style="149" customWidth="1"/>
    <col min="5636" max="5636" width="40.83203125" style="149" customWidth="1"/>
    <col min="5637" max="5637" width="9.83203125" style="149" customWidth="1"/>
    <col min="5638" max="5638" width="13" style="149" customWidth="1"/>
    <col min="5639" max="5639" width="13.1640625" style="149" customWidth="1"/>
    <col min="5640" max="5640" width="12.33203125" style="149" customWidth="1"/>
    <col min="5641" max="5641" width="11.33203125" style="149" customWidth="1"/>
    <col min="5642" max="5642" width="11.83203125" style="149" customWidth="1"/>
    <col min="5643" max="5643" width="10.83203125" style="149" customWidth="1"/>
    <col min="5644" max="5644" width="13.1640625" style="149" customWidth="1"/>
    <col min="5645" max="5645" width="11.5" style="149" customWidth="1"/>
    <col min="5646" max="5647" width="12.33203125" style="149" customWidth="1"/>
    <col min="5648" max="5648" width="13.1640625" style="149" customWidth="1"/>
    <col min="5649" max="5649" width="18.5" style="149" customWidth="1"/>
    <col min="5650" max="5650" width="7.33203125" style="149" customWidth="1"/>
    <col min="5651" max="5889" width="9.33203125" style="149"/>
    <col min="5890" max="5890" width="5.33203125" style="149" customWidth="1"/>
    <col min="5891" max="5891" width="5.5" style="149" customWidth="1"/>
    <col min="5892" max="5892" width="40.83203125" style="149" customWidth="1"/>
    <col min="5893" max="5893" width="9.83203125" style="149" customWidth="1"/>
    <col min="5894" max="5894" width="13" style="149" customWidth="1"/>
    <col min="5895" max="5895" width="13.1640625" style="149" customWidth="1"/>
    <col min="5896" max="5896" width="12.33203125" style="149" customWidth="1"/>
    <col min="5897" max="5897" width="11.33203125" style="149" customWidth="1"/>
    <col min="5898" max="5898" width="11.83203125" style="149" customWidth="1"/>
    <col min="5899" max="5899" width="10.83203125" style="149" customWidth="1"/>
    <col min="5900" max="5900" width="13.1640625" style="149" customWidth="1"/>
    <col min="5901" max="5901" width="11.5" style="149" customWidth="1"/>
    <col min="5902" max="5903" width="12.33203125" style="149" customWidth="1"/>
    <col min="5904" max="5904" width="13.1640625" style="149" customWidth="1"/>
    <col min="5905" max="5905" width="18.5" style="149" customWidth="1"/>
    <col min="5906" max="5906" width="7.33203125" style="149" customWidth="1"/>
    <col min="5907" max="6145" width="9.33203125" style="149"/>
    <col min="6146" max="6146" width="5.33203125" style="149" customWidth="1"/>
    <col min="6147" max="6147" width="5.5" style="149" customWidth="1"/>
    <col min="6148" max="6148" width="40.83203125" style="149" customWidth="1"/>
    <col min="6149" max="6149" width="9.83203125" style="149" customWidth="1"/>
    <col min="6150" max="6150" width="13" style="149" customWidth="1"/>
    <col min="6151" max="6151" width="13.1640625" style="149" customWidth="1"/>
    <col min="6152" max="6152" width="12.33203125" style="149" customWidth="1"/>
    <col min="6153" max="6153" width="11.33203125" style="149" customWidth="1"/>
    <col min="6154" max="6154" width="11.83203125" style="149" customWidth="1"/>
    <col min="6155" max="6155" width="10.83203125" style="149" customWidth="1"/>
    <col min="6156" max="6156" width="13.1640625" style="149" customWidth="1"/>
    <col min="6157" max="6157" width="11.5" style="149" customWidth="1"/>
    <col min="6158" max="6159" width="12.33203125" style="149" customWidth="1"/>
    <col min="6160" max="6160" width="13.1640625" style="149" customWidth="1"/>
    <col min="6161" max="6161" width="18.5" style="149" customWidth="1"/>
    <col min="6162" max="6162" width="7.33203125" style="149" customWidth="1"/>
    <col min="6163" max="6401" width="9.33203125" style="149"/>
    <col min="6402" max="6402" width="5.33203125" style="149" customWidth="1"/>
    <col min="6403" max="6403" width="5.5" style="149" customWidth="1"/>
    <col min="6404" max="6404" width="40.83203125" style="149" customWidth="1"/>
    <col min="6405" max="6405" width="9.83203125" style="149" customWidth="1"/>
    <col min="6406" max="6406" width="13" style="149" customWidth="1"/>
    <col min="6407" max="6407" width="13.1640625" style="149" customWidth="1"/>
    <col min="6408" max="6408" width="12.33203125" style="149" customWidth="1"/>
    <col min="6409" max="6409" width="11.33203125" style="149" customWidth="1"/>
    <col min="6410" max="6410" width="11.83203125" style="149" customWidth="1"/>
    <col min="6411" max="6411" width="10.83203125" style="149" customWidth="1"/>
    <col min="6412" max="6412" width="13.1640625" style="149" customWidth="1"/>
    <col min="6413" max="6413" width="11.5" style="149" customWidth="1"/>
    <col min="6414" max="6415" width="12.33203125" style="149" customWidth="1"/>
    <col min="6416" max="6416" width="13.1640625" style="149" customWidth="1"/>
    <col min="6417" max="6417" width="18.5" style="149" customWidth="1"/>
    <col min="6418" max="6418" width="7.33203125" style="149" customWidth="1"/>
    <col min="6419" max="6657" width="9.33203125" style="149"/>
    <col min="6658" max="6658" width="5.33203125" style="149" customWidth="1"/>
    <col min="6659" max="6659" width="5.5" style="149" customWidth="1"/>
    <col min="6660" max="6660" width="40.83203125" style="149" customWidth="1"/>
    <col min="6661" max="6661" width="9.83203125" style="149" customWidth="1"/>
    <col min="6662" max="6662" width="13" style="149" customWidth="1"/>
    <col min="6663" max="6663" width="13.1640625" style="149" customWidth="1"/>
    <col min="6664" max="6664" width="12.33203125" style="149" customWidth="1"/>
    <col min="6665" max="6665" width="11.33203125" style="149" customWidth="1"/>
    <col min="6666" max="6666" width="11.83203125" style="149" customWidth="1"/>
    <col min="6667" max="6667" width="10.83203125" style="149" customWidth="1"/>
    <col min="6668" max="6668" width="13.1640625" style="149" customWidth="1"/>
    <col min="6669" max="6669" width="11.5" style="149" customWidth="1"/>
    <col min="6670" max="6671" width="12.33203125" style="149" customWidth="1"/>
    <col min="6672" max="6672" width="13.1640625" style="149" customWidth="1"/>
    <col min="6673" max="6673" width="18.5" style="149" customWidth="1"/>
    <col min="6674" max="6674" width="7.33203125" style="149" customWidth="1"/>
    <col min="6675" max="6913" width="9.33203125" style="149"/>
    <col min="6914" max="6914" width="5.33203125" style="149" customWidth="1"/>
    <col min="6915" max="6915" width="5.5" style="149" customWidth="1"/>
    <col min="6916" max="6916" width="40.83203125" style="149" customWidth="1"/>
    <col min="6917" max="6917" width="9.83203125" style="149" customWidth="1"/>
    <col min="6918" max="6918" width="13" style="149" customWidth="1"/>
    <col min="6919" max="6919" width="13.1640625" style="149" customWidth="1"/>
    <col min="6920" max="6920" width="12.33203125" style="149" customWidth="1"/>
    <col min="6921" max="6921" width="11.33203125" style="149" customWidth="1"/>
    <col min="6922" max="6922" width="11.83203125" style="149" customWidth="1"/>
    <col min="6923" max="6923" width="10.83203125" style="149" customWidth="1"/>
    <col min="6924" max="6924" width="13.1640625" style="149" customWidth="1"/>
    <col min="6925" max="6925" width="11.5" style="149" customWidth="1"/>
    <col min="6926" max="6927" width="12.33203125" style="149" customWidth="1"/>
    <col min="6928" max="6928" width="13.1640625" style="149" customWidth="1"/>
    <col min="6929" max="6929" width="18.5" style="149" customWidth="1"/>
    <col min="6930" max="6930" width="7.33203125" style="149" customWidth="1"/>
    <col min="6931" max="7169" width="9.33203125" style="149"/>
    <col min="7170" max="7170" width="5.33203125" style="149" customWidth="1"/>
    <col min="7171" max="7171" width="5.5" style="149" customWidth="1"/>
    <col min="7172" max="7172" width="40.83203125" style="149" customWidth="1"/>
    <col min="7173" max="7173" width="9.83203125" style="149" customWidth="1"/>
    <col min="7174" max="7174" width="13" style="149" customWidth="1"/>
    <col min="7175" max="7175" width="13.1640625" style="149" customWidth="1"/>
    <col min="7176" max="7176" width="12.33203125" style="149" customWidth="1"/>
    <col min="7177" max="7177" width="11.33203125" style="149" customWidth="1"/>
    <col min="7178" max="7178" width="11.83203125" style="149" customWidth="1"/>
    <col min="7179" max="7179" width="10.83203125" style="149" customWidth="1"/>
    <col min="7180" max="7180" width="13.1640625" style="149" customWidth="1"/>
    <col min="7181" max="7181" width="11.5" style="149" customWidth="1"/>
    <col min="7182" max="7183" width="12.33203125" style="149" customWidth="1"/>
    <col min="7184" max="7184" width="13.1640625" style="149" customWidth="1"/>
    <col min="7185" max="7185" width="18.5" style="149" customWidth="1"/>
    <col min="7186" max="7186" width="7.33203125" style="149" customWidth="1"/>
    <col min="7187" max="7425" width="9.33203125" style="149"/>
    <col min="7426" max="7426" width="5.33203125" style="149" customWidth="1"/>
    <col min="7427" max="7427" width="5.5" style="149" customWidth="1"/>
    <col min="7428" max="7428" width="40.83203125" style="149" customWidth="1"/>
    <col min="7429" max="7429" width="9.83203125" style="149" customWidth="1"/>
    <col min="7430" max="7430" width="13" style="149" customWidth="1"/>
    <col min="7431" max="7431" width="13.1640625" style="149" customWidth="1"/>
    <col min="7432" max="7432" width="12.33203125" style="149" customWidth="1"/>
    <col min="7433" max="7433" width="11.33203125" style="149" customWidth="1"/>
    <col min="7434" max="7434" width="11.83203125" style="149" customWidth="1"/>
    <col min="7435" max="7435" width="10.83203125" style="149" customWidth="1"/>
    <col min="7436" max="7436" width="13.1640625" style="149" customWidth="1"/>
    <col min="7437" max="7437" width="11.5" style="149" customWidth="1"/>
    <col min="7438" max="7439" width="12.33203125" style="149" customWidth="1"/>
    <col min="7440" max="7440" width="13.1640625" style="149" customWidth="1"/>
    <col min="7441" max="7441" width="18.5" style="149" customWidth="1"/>
    <col min="7442" max="7442" width="7.33203125" style="149" customWidth="1"/>
    <col min="7443" max="7681" width="9.33203125" style="149"/>
    <col min="7682" max="7682" width="5.33203125" style="149" customWidth="1"/>
    <col min="7683" max="7683" width="5.5" style="149" customWidth="1"/>
    <col min="7684" max="7684" width="40.83203125" style="149" customWidth="1"/>
    <col min="7685" max="7685" width="9.83203125" style="149" customWidth="1"/>
    <col min="7686" max="7686" width="13" style="149" customWidth="1"/>
    <col min="7687" max="7687" width="13.1640625" style="149" customWidth="1"/>
    <col min="7688" max="7688" width="12.33203125" style="149" customWidth="1"/>
    <col min="7689" max="7689" width="11.33203125" style="149" customWidth="1"/>
    <col min="7690" max="7690" width="11.83203125" style="149" customWidth="1"/>
    <col min="7691" max="7691" width="10.83203125" style="149" customWidth="1"/>
    <col min="7692" max="7692" width="13.1640625" style="149" customWidth="1"/>
    <col min="7693" max="7693" width="11.5" style="149" customWidth="1"/>
    <col min="7694" max="7695" width="12.33203125" style="149" customWidth="1"/>
    <col min="7696" max="7696" width="13.1640625" style="149" customWidth="1"/>
    <col min="7697" max="7697" width="18.5" style="149" customWidth="1"/>
    <col min="7698" max="7698" width="7.33203125" style="149" customWidth="1"/>
    <col min="7699" max="7937" width="9.33203125" style="149"/>
    <col min="7938" max="7938" width="5.33203125" style="149" customWidth="1"/>
    <col min="7939" max="7939" width="5.5" style="149" customWidth="1"/>
    <col min="7940" max="7940" width="40.83203125" style="149" customWidth="1"/>
    <col min="7941" max="7941" width="9.83203125" style="149" customWidth="1"/>
    <col min="7942" max="7942" width="13" style="149" customWidth="1"/>
    <col min="7943" max="7943" width="13.1640625" style="149" customWidth="1"/>
    <col min="7944" max="7944" width="12.33203125" style="149" customWidth="1"/>
    <col min="7945" max="7945" width="11.33203125" style="149" customWidth="1"/>
    <col min="7946" max="7946" width="11.83203125" style="149" customWidth="1"/>
    <col min="7947" max="7947" width="10.83203125" style="149" customWidth="1"/>
    <col min="7948" max="7948" width="13.1640625" style="149" customWidth="1"/>
    <col min="7949" max="7949" width="11.5" style="149" customWidth="1"/>
    <col min="7950" max="7951" width="12.33203125" style="149" customWidth="1"/>
    <col min="7952" max="7952" width="13.1640625" style="149" customWidth="1"/>
    <col min="7953" max="7953" width="18.5" style="149" customWidth="1"/>
    <col min="7954" max="7954" width="7.33203125" style="149" customWidth="1"/>
    <col min="7955" max="8193" width="9.33203125" style="149"/>
    <col min="8194" max="8194" width="5.33203125" style="149" customWidth="1"/>
    <col min="8195" max="8195" width="5.5" style="149" customWidth="1"/>
    <col min="8196" max="8196" width="40.83203125" style="149" customWidth="1"/>
    <col min="8197" max="8197" width="9.83203125" style="149" customWidth="1"/>
    <col min="8198" max="8198" width="13" style="149" customWidth="1"/>
    <col min="8199" max="8199" width="13.1640625" style="149" customWidth="1"/>
    <col min="8200" max="8200" width="12.33203125" style="149" customWidth="1"/>
    <col min="8201" max="8201" width="11.33203125" style="149" customWidth="1"/>
    <col min="8202" max="8202" width="11.83203125" style="149" customWidth="1"/>
    <col min="8203" max="8203" width="10.83203125" style="149" customWidth="1"/>
    <col min="8204" max="8204" width="13.1640625" style="149" customWidth="1"/>
    <col min="8205" max="8205" width="11.5" style="149" customWidth="1"/>
    <col min="8206" max="8207" width="12.33203125" style="149" customWidth="1"/>
    <col min="8208" max="8208" width="13.1640625" style="149" customWidth="1"/>
    <col min="8209" max="8209" width="18.5" style="149" customWidth="1"/>
    <col min="8210" max="8210" width="7.33203125" style="149" customWidth="1"/>
    <col min="8211" max="8449" width="9.33203125" style="149"/>
    <col min="8450" max="8450" width="5.33203125" style="149" customWidth="1"/>
    <col min="8451" max="8451" width="5.5" style="149" customWidth="1"/>
    <col min="8452" max="8452" width="40.83203125" style="149" customWidth="1"/>
    <col min="8453" max="8453" width="9.83203125" style="149" customWidth="1"/>
    <col min="8454" max="8454" width="13" style="149" customWidth="1"/>
    <col min="8455" max="8455" width="13.1640625" style="149" customWidth="1"/>
    <col min="8456" max="8456" width="12.33203125" style="149" customWidth="1"/>
    <col min="8457" max="8457" width="11.33203125" style="149" customWidth="1"/>
    <col min="8458" max="8458" width="11.83203125" style="149" customWidth="1"/>
    <col min="8459" max="8459" width="10.83203125" style="149" customWidth="1"/>
    <col min="8460" max="8460" width="13.1640625" style="149" customWidth="1"/>
    <col min="8461" max="8461" width="11.5" style="149" customWidth="1"/>
    <col min="8462" max="8463" width="12.33203125" style="149" customWidth="1"/>
    <col min="8464" max="8464" width="13.1640625" style="149" customWidth="1"/>
    <col min="8465" max="8465" width="18.5" style="149" customWidth="1"/>
    <col min="8466" max="8466" width="7.33203125" style="149" customWidth="1"/>
    <col min="8467" max="8705" width="9.33203125" style="149"/>
    <col min="8706" max="8706" width="5.33203125" style="149" customWidth="1"/>
    <col min="8707" max="8707" width="5.5" style="149" customWidth="1"/>
    <col min="8708" max="8708" width="40.83203125" style="149" customWidth="1"/>
    <col min="8709" max="8709" width="9.83203125" style="149" customWidth="1"/>
    <col min="8710" max="8710" width="13" style="149" customWidth="1"/>
    <col min="8711" max="8711" width="13.1640625" style="149" customWidth="1"/>
    <col min="8712" max="8712" width="12.33203125" style="149" customWidth="1"/>
    <col min="8713" max="8713" width="11.33203125" style="149" customWidth="1"/>
    <col min="8714" max="8714" width="11.83203125" style="149" customWidth="1"/>
    <col min="8715" max="8715" width="10.83203125" style="149" customWidth="1"/>
    <col min="8716" max="8716" width="13.1640625" style="149" customWidth="1"/>
    <col min="8717" max="8717" width="11.5" style="149" customWidth="1"/>
    <col min="8718" max="8719" width="12.33203125" style="149" customWidth="1"/>
    <col min="8720" max="8720" width="13.1640625" style="149" customWidth="1"/>
    <col min="8721" max="8721" width="18.5" style="149" customWidth="1"/>
    <col min="8722" max="8722" width="7.33203125" style="149" customWidth="1"/>
    <col min="8723" max="8961" width="9.33203125" style="149"/>
    <col min="8962" max="8962" width="5.33203125" style="149" customWidth="1"/>
    <col min="8963" max="8963" width="5.5" style="149" customWidth="1"/>
    <col min="8964" max="8964" width="40.83203125" style="149" customWidth="1"/>
    <col min="8965" max="8965" width="9.83203125" style="149" customWidth="1"/>
    <col min="8966" max="8966" width="13" style="149" customWidth="1"/>
    <col min="8967" max="8967" width="13.1640625" style="149" customWidth="1"/>
    <col min="8968" max="8968" width="12.33203125" style="149" customWidth="1"/>
    <col min="8969" max="8969" width="11.33203125" style="149" customWidth="1"/>
    <col min="8970" max="8970" width="11.83203125" style="149" customWidth="1"/>
    <col min="8971" max="8971" width="10.83203125" style="149" customWidth="1"/>
    <col min="8972" max="8972" width="13.1640625" style="149" customWidth="1"/>
    <col min="8973" max="8973" width="11.5" style="149" customWidth="1"/>
    <col min="8974" max="8975" width="12.33203125" style="149" customWidth="1"/>
    <col min="8976" max="8976" width="13.1640625" style="149" customWidth="1"/>
    <col min="8977" max="8977" width="18.5" style="149" customWidth="1"/>
    <col min="8978" max="8978" width="7.33203125" style="149" customWidth="1"/>
    <col min="8979" max="9217" width="9.33203125" style="149"/>
    <col min="9218" max="9218" width="5.33203125" style="149" customWidth="1"/>
    <col min="9219" max="9219" width="5.5" style="149" customWidth="1"/>
    <col min="9220" max="9220" width="40.83203125" style="149" customWidth="1"/>
    <col min="9221" max="9221" width="9.83203125" style="149" customWidth="1"/>
    <col min="9222" max="9222" width="13" style="149" customWidth="1"/>
    <col min="9223" max="9223" width="13.1640625" style="149" customWidth="1"/>
    <col min="9224" max="9224" width="12.33203125" style="149" customWidth="1"/>
    <col min="9225" max="9225" width="11.33203125" style="149" customWidth="1"/>
    <col min="9226" max="9226" width="11.83203125" style="149" customWidth="1"/>
    <col min="9227" max="9227" width="10.83203125" style="149" customWidth="1"/>
    <col min="9228" max="9228" width="13.1640625" style="149" customWidth="1"/>
    <col min="9229" max="9229" width="11.5" style="149" customWidth="1"/>
    <col min="9230" max="9231" width="12.33203125" style="149" customWidth="1"/>
    <col min="9232" max="9232" width="13.1640625" style="149" customWidth="1"/>
    <col min="9233" max="9233" width="18.5" style="149" customWidth="1"/>
    <col min="9234" max="9234" width="7.33203125" style="149" customWidth="1"/>
    <col min="9235" max="9473" width="9.33203125" style="149"/>
    <col min="9474" max="9474" width="5.33203125" style="149" customWidth="1"/>
    <col min="9475" max="9475" width="5.5" style="149" customWidth="1"/>
    <col min="9476" max="9476" width="40.83203125" style="149" customWidth="1"/>
    <col min="9477" max="9477" width="9.83203125" style="149" customWidth="1"/>
    <col min="9478" max="9478" width="13" style="149" customWidth="1"/>
    <col min="9479" max="9479" width="13.1640625" style="149" customWidth="1"/>
    <col min="9480" max="9480" width="12.33203125" style="149" customWidth="1"/>
    <col min="9481" max="9481" width="11.33203125" style="149" customWidth="1"/>
    <col min="9482" max="9482" width="11.83203125" style="149" customWidth="1"/>
    <col min="9483" max="9483" width="10.83203125" style="149" customWidth="1"/>
    <col min="9484" max="9484" width="13.1640625" style="149" customWidth="1"/>
    <col min="9485" max="9485" width="11.5" style="149" customWidth="1"/>
    <col min="9486" max="9487" width="12.33203125" style="149" customWidth="1"/>
    <col min="9488" max="9488" width="13.1640625" style="149" customWidth="1"/>
    <col min="9489" max="9489" width="18.5" style="149" customWidth="1"/>
    <col min="9490" max="9490" width="7.33203125" style="149" customWidth="1"/>
    <col min="9491" max="9729" width="9.33203125" style="149"/>
    <col min="9730" max="9730" width="5.33203125" style="149" customWidth="1"/>
    <col min="9731" max="9731" width="5.5" style="149" customWidth="1"/>
    <col min="9732" max="9732" width="40.83203125" style="149" customWidth="1"/>
    <col min="9733" max="9733" width="9.83203125" style="149" customWidth="1"/>
    <col min="9734" max="9734" width="13" style="149" customWidth="1"/>
    <col min="9735" max="9735" width="13.1640625" style="149" customWidth="1"/>
    <col min="9736" max="9736" width="12.33203125" style="149" customWidth="1"/>
    <col min="9737" max="9737" width="11.33203125" style="149" customWidth="1"/>
    <col min="9738" max="9738" width="11.83203125" style="149" customWidth="1"/>
    <col min="9739" max="9739" width="10.83203125" style="149" customWidth="1"/>
    <col min="9740" max="9740" width="13.1640625" style="149" customWidth="1"/>
    <col min="9741" max="9741" width="11.5" style="149" customWidth="1"/>
    <col min="9742" max="9743" width="12.33203125" style="149" customWidth="1"/>
    <col min="9744" max="9744" width="13.1640625" style="149" customWidth="1"/>
    <col min="9745" max="9745" width="18.5" style="149" customWidth="1"/>
    <col min="9746" max="9746" width="7.33203125" style="149" customWidth="1"/>
    <col min="9747" max="9985" width="9.33203125" style="149"/>
    <col min="9986" max="9986" width="5.33203125" style="149" customWidth="1"/>
    <col min="9987" max="9987" width="5.5" style="149" customWidth="1"/>
    <col min="9988" max="9988" width="40.83203125" style="149" customWidth="1"/>
    <col min="9989" max="9989" width="9.83203125" style="149" customWidth="1"/>
    <col min="9990" max="9990" width="13" style="149" customWidth="1"/>
    <col min="9991" max="9991" width="13.1640625" style="149" customWidth="1"/>
    <col min="9992" max="9992" width="12.33203125" style="149" customWidth="1"/>
    <col min="9993" max="9993" width="11.33203125" style="149" customWidth="1"/>
    <col min="9994" max="9994" width="11.83203125" style="149" customWidth="1"/>
    <col min="9995" max="9995" width="10.83203125" style="149" customWidth="1"/>
    <col min="9996" max="9996" width="13.1640625" style="149" customWidth="1"/>
    <col min="9997" max="9997" width="11.5" style="149" customWidth="1"/>
    <col min="9998" max="9999" width="12.33203125" style="149" customWidth="1"/>
    <col min="10000" max="10000" width="13.1640625" style="149" customWidth="1"/>
    <col min="10001" max="10001" width="18.5" style="149" customWidth="1"/>
    <col min="10002" max="10002" width="7.33203125" style="149" customWidth="1"/>
    <col min="10003" max="10241" width="9.33203125" style="149"/>
    <col min="10242" max="10242" width="5.33203125" style="149" customWidth="1"/>
    <col min="10243" max="10243" width="5.5" style="149" customWidth="1"/>
    <col min="10244" max="10244" width="40.83203125" style="149" customWidth="1"/>
    <col min="10245" max="10245" width="9.83203125" style="149" customWidth="1"/>
    <col min="10246" max="10246" width="13" style="149" customWidth="1"/>
    <col min="10247" max="10247" width="13.1640625" style="149" customWidth="1"/>
    <col min="10248" max="10248" width="12.33203125" style="149" customWidth="1"/>
    <col min="10249" max="10249" width="11.33203125" style="149" customWidth="1"/>
    <col min="10250" max="10250" width="11.83203125" style="149" customWidth="1"/>
    <col min="10251" max="10251" width="10.83203125" style="149" customWidth="1"/>
    <col min="10252" max="10252" width="13.1640625" style="149" customWidth="1"/>
    <col min="10253" max="10253" width="11.5" style="149" customWidth="1"/>
    <col min="10254" max="10255" width="12.33203125" style="149" customWidth="1"/>
    <col min="10256" max="10256" width="13.1640625" style="149" customWidth="1"/>
    <col min="10257" max="10257" width="18.5" style="149" customWidth="1"/>
    <col min="10258" max="10258" width="7.33203125" style="149" customWidth="1"/>
    <col min="10259" max="10497" width="9.33203125" style="149"/>
    <col min="10498" max="10498" width="5.33203125" style="149" customWidth="1"/>
    <col min="10499" max="10499" width="5.5" style="149" customWidth="1"/>
    <col min="10500" max="10500" width="40.83203125" style="149" customWidth="1"/>
    <col min="10501" max="10501" width="9.83203125" style="149" customWidth="1"/>
    <col min="10502" max="10502" width="13" style="149" customWidth="1"/>
    <col min="10503" max="10503" width="13.1640625" style="149" customWidth="1"/>
    <col min="10504" max="10504" width="12.33203125" style="149" customWidth="1"/>
    <col min="10505" max="10505" width="11.33203125" style="149" customWidth="1"/>
    <col min="10506" max="10506" width="11.83203125" style="149" customWidth="1"/>
    <col min="10507" max="10507" width="10.83203125" style="149" customWidth="1"/>
    <col min="10508" max="10508" width="13.1640625" style="149" customWidth="1"/>
    <col min="10509" max="10509" width="11.5" style="149" customWidth="1"/>
    <col min="10510" max="10511" width="12.33203125" style="149" customWidth="1"/>
    <col min="10512" max="10512" width="13.1640625" style="149" customWidth="1"/>
    <col min="10513" max="10513" width="18.5" style="149" customWidth="1"/>
    <col min="10514" max="10514" width="7.33203125" style="149" customWidth="1"/>
    <col min="10515" max="10753" width="9.33203125" style="149"/>
    <col min="10754" max="10754" width="5.33203125" style="149" customWidth="1"/>
    <col min="10755" max="10755" width="5.5" style="149" customWidth="1"/>
    <col min="10756" max="10756" width="40.83203125" style="149" customWidth="1"/>
    <col min="10757" max="10757" width="9.83203125" style="149" customWidth="1"/>
    <col min="10758" max="10758" width="13" style="149" customWidth="1"/>
    <col min="10759" max="10759" width="13.1640625" style="149" customWidth="1"/>
    <col min="10760" max="10760" width="12.33203125" style="149" customWidth="1"/>
    <col min="10761" max="10761" width="11.33203125" style="149" customWidth="1"/>
    <col min="10762" max="10762" width="11.83203125" style="149" customWidth="1"/>
    <col min="10763" max="10763" width="10.83203125" style="149" customWidth="1"/>
    <col min="10764" max="10764" width="13.1640625" style="149" customWidth="1"/>
    <col min="10765" max="10765" width="11.5" style="149" customWidth="1"/>
    <col min="10766" max="10767" width="12.33203125" style="149" customWidth="1"/>
    <col min="10768" max="10768" width="13.1640625" style="149" customWidth="1"/>
    <col min="10769" max="10769" width="18.5" style="149" customWidth="1"/>
    <col min="10770" max="10770" width="7.33203125" style="149" customWidth="1"/>
    <col min="10771" max="11009" width="9.33203125" style="149"/>
    <col min="11010" max="11010" width="5.33203125" style="149" customWidth="1"/>
    <col min="11011" max="11011" width="5.5" style="149" customWidth="1"/>
    <col min="11012" max="11012" width="40.83203125" style="149" customWidth="1"/>
    <col min="11013" max="11013" width="9.83203125" style="149" customWidth="1"/>
    <col min="11014" max="11014" width="13" style="149" customWidth="1"/>
    <col min="11015" max="11015" width="13.1640625" style="149" customWidth="1"/>
    <col min="11016" max="11016" width="12.33203125" style="149" customWidth="1"/>
    <col min="11017" max="11017" width="11.33203125" style="149" customWidth="1"/>
    <col min="11018" max="11018" width="11.83203125" style="149" customWidth="1"/>
    <col min="11019" max="11019" width="10.83203125" style="149" customWidth="1"/>
    <col min="11020" max="11020" width="13.1640625" style="149" customWidth="1"/>
    <col min="11021" max="11021" width="11.5" style="149" customWidth="1"/>
    <col min="11022" max="11023" width="12.33203125" style="149" customWidth="1"/>
    <col min="11024" max="11024" width="13.1640625" style="149" customWidth="1"/>
    <col min="11025" max="11025" width="18.5" style="149" customWidth="1"/>
    <col min="11026" max="11026" width="7.33203125" style="149" customWidth="1"/>
    <col min="11027" max="11265" width="9.33203125" style="149"/>
    <col min="11266" max="11266" width="5.33203125" style="149" customWidth="1"/>
    <col min="11267" max="11267" width="5.5" style="149" customWidth="1"/>
    <col min="11268" max="11268" width="40.83203125" style="149" customWidth="1"/>
    <col min="11269" max="11269" width="9.83203125" style="149" customWidth="1"/>
    <col min="11270" max="11270" width="13" style="149" customWidth="1"/>
    <col min="11271" max="11271" width="13.1640625" style="149" customWidth="1"/>
    <col min="11272" max="11272" width="12.33203125" style="149" customWidth="1"/>
    <col min="11273" max="11273" width="11.33203125" style="149" customWidth="1"/>
    <col min="11274" max="11274" width="11.83203125" style="149" customWidth="1"/>
    <col min="11275" max="11275" width="10.83203125" style="149" customWidth="1"/>
    <col min="11276" max="11276" width="13.1640625" style="149" customWidth="1"/>
    <col min="11277" max="11277" width="11.5" style="149" customWidth="1"/>
    <col min="11278" max="11279" width="12.33203125" style="149" customWidth="1"/>
    <col min="11280" max="11280" width="13.1640625" style="149" customWidth="1"/>
    <col min="11281" max="11281" width="18.5" style="149" customWidth="1"/>
    <col min="11282" max="11282" width="7.33203125" style="149" customWidth="1"/>
    <col min="11283" max="11521" width="9.33203125" style="149"/>
    <col min="11522" max="11522" width="5.33203125" style="149" customWidth="1"/>
    <col min="11523" max="11523" width="5.5" style="149" customWidth="1"/>
    <col min="11524" max="11524" width="40.83203125" style="149" customWidth="1"/>
    <col min="11525" max="11525" width="9.83203125" style="149" customWidth="1"/>
    <col min="11526" max="11526" width="13" style="149" customWidth="1"/>
    <col min="11527" max="11527" width="13.1640625" style="149" customWidth="1"/>
    <col min="11528" max="11528" width="12.33203125" style="149" customWidth="1"/>
    <col min="11529" max="11529" width="11.33203125" style="149" customWidth="1"/>
    <col min="11530" max="11530" width="11.83203125" style="149" customWidth="1"/>
    <col min="11531" max="11531" width="10.83203125" style="149" customWidth="1"/>
    <col min="11532" max="11532" width="13.1640625" style="149" customWidth="1"/>
    <col min="11533" max="11533" width="11.5" style="149" customWidth="1"/>
    <col min="11534" max="11535" width="12.33203125" style="149" customWidth="1"/>
    <col min="11536" max="11536" width="13.1640625" style="149" customWidth="1"/>
    <col min="11537" max="11537" width="18.5" style="149" customWidth="1"/>
    <col min="11538" max="11538" width="7.33203125" style="149" customWidth="1"/>
    <col min="11539" max="11777" width="9.33203125" style="149"/>
    <col min="11778" max="11778" width="5.33203125" style="149" customWidth="1"/>
    <col min="11779" max="11779" width="5.5" style="149" customWidth="1"/>
    <col min="11780" max="11780" width="40.83203125" style="149" customWidth="1"/>
    <col min="11781" max="11781" width="9.83203125" style="149" customWidth="1"/>
    <col min="11782" max="11782" width="13" style="149" customWidth="1"/>
    <col min="11783" max="11783" width="13.1640625" style="149" customWidth="1"/>
    <col min="11784" max="11784" width="12.33203125" style="149" customWidth="1"/>
    <col min="11785" max="11785" width="11.33203125" style="149" customWidth="1"/>
    <col min="11786" max="11786" width="11.83203125" style="149" customWidth="1"/>
    <col min="11787" max="11787" width="10.83203125" style="149" customWidth="1"/>
    <col min="11788" max="11788" width="13.1640625" style="149" customWidth="1"/>
    <col min="11789" max="11789" width="11.5" style="149" customWidth="1"/>
    <col min="11790" max="11791" width="12.33203125" style="149" customWidth="1"/>
    <col min="11792" max="11792" width="13.1640625" style="149" customWidth="1"/>
    <col min="11793" max="11793" width="18.5" style="149" customWidth="1"/>
    <col min="11794" max="11794" width="7.33203125" style="149" customWidth="1"/>
    <col min="11795" max="12033" width="9.33203125" style="149"/>
    <col min="12034" max="12034" width="5.33203125" style="149" customWidth="1"/>
    <col min="12035" max="12035" width="5.5" style="149" customWidth="1"/>
    <col min="12036" max="12036" width="40.83203125" style="149" customWidth="1"/>
    <col min="12037" max="12037" width="9.83203125" style="149" customWidth="1"/>
    <col min="12038" max="12038" width="13" style="149" customWidth="1"/>
    <col min="12039" max="12039" width="13.1640625" style="149" customWidth="1"/>
    <col min="12040" max="12040" width="12.33203125" style="149" customWidth="1"/>
    <col min="12041" max="12041" width="11.33203125" style="149" customWidth="1"/>
    <col min="12042" max="12042" width="11.83203125" style="149" customWidth="1"/>
    <col min="12043" max="12043" width="10.83203125" style="149" customWidth="1"/>
    <col min="12044" max="12044" width="13.1640625" style="149" customWidth="1"/>
    <col min="12045" max="12045" width="11.5" style="149" customWidth="1"/>
    <col min="12046" max="12047" width="12.33203125" style="149" customWidth="1"/>
    <col min="12048" max="12048" width="13.1640625" style="149" customWidth="1"/>
    <col min="12049" max="12049" width="18.5" style="149" customWidth="1"/>
    <col min="12050" max="12050" width="7.33203125" style="149" customWidth="1"/>
    <col min="12051" max="12289" width="9.33203125" style="149"/>
    <col min="12290" max="12290" width="5.33203125" style="149" customWidth="1"/>
    <col min="12291" max="12291" width="5.5" style="149" customWidth="1"/>
    <col min="12292" max="12292" width="40.83203125" style="149" customWidth="1"/>
    <col min="12293" max="12293" width="9.83203125" style="149" customWidth="1"/>
    <col min="12294" max="12294" width="13" style="149" customWidth="1"/>
    <col min="12295" max="12295" width="13.1640625" style="149" customWidth="1"/>
    <col min="12296" max="12296" width="12.33203125" style="149" customWidth="1"/>
    <col min="12297" max="12297" width="11.33203125" style="149" customWidth="1"/>
    <col min="12298" max="12298" width="11.83203125" style="149" customWidth="1"/>
    <col min="12299" max="12299" width="10.83203125" style="149" customWidth="1"/>
    <col min="12300" max="12300" width="13.1640625" style="149" customWidth="1"/>
    <col min="12301" max="12301" width="11.5" style="149" customWidth="1"/>
    <col min="12302" max="12303" width="12.33203125" style="149" customWidth="1"/>
    <col min="12304" max="12304" width="13.1640625" style="149" customWidth="1"/>
    <col min="12305" max="12305" width="18.5" style="149" customWidth="1"/>
    <col min="12306" max="12306" width="7.33203125" style="149" customWidth="1"/>
    <col min="12307" max="12545" width="9.33203125" style="149"/>
    <col min="12546" max="12546" width="5.33203125" style="149" customWidth="1"/>
    <col min="12547" max="12547" width="5.5" style="149" customWidth="1"/>
    <col min="12548" max="12548" width="40.83203125" style="149" customWidth="1"/>
    <col min="12549" max="12549" width="9.83203125" style="149" customWidth="1"/>
    <col min="12550" max="12550" width="13" style="149" customWidth="1"/>
    <col min="12551" max="12551" width="13.1640625" style="149" customWidth="1"/>
    <col min="12552" max="12552" width="12.33203125" style="149" customWidth="1"/>
    <col min="12553" max="12553" width="11.33203125" style="149" customWidth="1"/>
    <col min="12554" max="12554" width="11.83203125" style="149" customWidth="1"/>
    <col min="12555" max="12555" width="10.83203125" style="149" customWidth="1"/>
    <col min="12556" max="12556" width="13.1640625" style="149" customWidth="1"/>
    <col min="12557" max="12557" width="11.5" style="149" customWidth="1"/>
    <col min="12558" max="12559" width="12.33203125" style="149" customWidth="1"/>
    <col min="12560" max="12560" width="13.1640625" style="149" customWidth="1"/>
    <col min="12561" max="12561" width="18.5" style="149" customWidth="1"/>
    <col min="12562" max="12562" width="7.33203125" style="149" customWidth="1"/>
    <col min="12563" max="12801" width="9.33203125" style="149"/>
    <col min="12802" max="12802" width="5.33203125" style="149" customWidth="1"/>
    <col min="12803" max="12803" width="5.5" style="149" customWidth="1"/>
    <col min="12804" max="12804" width="40.83203125" style="149" customWidth="1"/>
    <col min="12805" max="12805" width="9.83203125" style="149" customWidth="1"/>
    <col min="12806" max="12806" width="13" style="149" customWidth="1"/>
    <col min="12807" max="12807" width="13.1640625" style="149" customWidth="1"/>
    <col min="12808" max="12808" width="12.33203125" style="149" customWidth="1"/>
    <col min="12809" max="12809" width="11.33203125" style="149" customWidth="1"/>
    <col min="12810" max="12810" width="11.83203125" style="149" customWidth="1"/>
    <col min="12811" max="12811" width="10.83203125" style="149" customWidth="1"/>
    <col min="12812" max="12812" width="13.1640625" style="149" customWidth="1"/>
    <col min="12813" max="12813" width="11.5" style="149" customWidth="1"/>
    <col min="12814" max="12815" width="12.33203125" style="149" customWidth="1"/>
    <col min="12816" max="12816" width="13.1640625" style="149" customWidth="1"/>
    <col min="12817" max="12817" width="18.5" style="149" customWidth="1"/>
    <col min="12818" max="12818" width="7.33203125" style="149" customWidth="1"/>
    <col min="12819" max="13057" width="9.33203125" style="149"/>
    <col min="13058" max="13058" width="5.33203125" style="149" customWidth="1"/>
    <col min="13059" max="13059" width="5.5" style="149" customWidth="1"/>
    <col min="13060" max="13060" width="40.83203125" style="149" customWidth="1"/>
    <col min="13061" max="13061" width="9.83203125" style="149" customWidth="1"/>
    <col min="13062" max="13062" width="13" style="149" customWidth="1"/>
    <col min="13063" max="13063" width="13.1640625" style="149" customWidth="1"/>
    <col min="13064" max="13064" width="12.33203125" style="149" customWidth="1"/>
    <col min="13065" max="13065" width="11.33203125" style="149" customWidth="1"/>
    <col min="13066" max="13066" width="11.83203125" style="149" customWidth="1"/>
    <col min="13067" max="13067" width="10.83203125" style="149" customWidth="1"/>
    <col min="13068" max="13068" width="13.1640625" style="149" customWidth="1"/>
    <col min="13069" max="13069" width="11.5" style="149" customWidth="1"/>
    <col min="13070" max="13071" width="12.33203125" style="149" customWidth="1"/>
    <col min="13072" max="13072" width="13.1640625" style="149" customWidth="1"/>
    <col min="13073" max="13073" width="18.5" style="149" customWidth="1"/>
    <col min="13074" max="13074" width="7.33203125" style="149" customWidth="1"/>
    <col min="13075" max="13313" width="9.33203125" style="149"/>
    <col min="13314" max="13314" width="5.33203125" style="149" customWidth="1"/>
    <col min="13315" max="13315" width="5.5" style="149" customWidth="1"/>
    <col min="13316" max="13316" width="40.83203125" style="149" customWidth="1"/>
    <col min="13317" max="13317" width="9.83203125" style="149" customWidth="1"/>
    <col min="13318" max="13318" width="13" style="149" customWidth="1"/>
    <col min="13319" max="13319" width="13.1640625" style="149" customWidth="1"/>
    <col min="13320" max="13320" width="12.33203125" style="149" customWidth="1"/>
    <col min="13321" max="13321" width="11.33203125" style="149" customWidth="1"/>
    <col min="13322" max="13322" width="11.83203125" style="149" customWidth="1"/>
    <col min="13323" max="13323" width="10.83203125" style="149" customWidth="1"/>
    <col min="13324" max="13324" width="13.1640625" style="149" customWidth="1"/>
    <col min="13325" max="13325" width="11.5" style="149" customWidth="1"/>
    <col min="13326" max="13327" width="12.33203125" style="149" customWidth="1"/>
    <col min="13328" max="13328" width="13.1640625" style="149" customWidth="1"/>
    <col min="13329" max="13329" width="18.5" style="149" customWidth="1"/>
    <col min="13330" max="13330" width="7.33203125" style="149" customWidth="1"/>
    <col min="13331" max="13569" width="9.33203125" style="149"/>
    <col min="13570" max="13570" width="5.33203125" style="149" customWidth="1"/>
    <col min="13571" max="13571" width="5.5" style="149" customWidth="1"/>
    <col min="13572" max="13572" width="40.83203125" style="149" customWidth="1"/>
    <col min="13573" max="13573" width="9.83203125" style="149" customWidth="1"/>
    <col min="13574" max="13574" width="13" style="149" customWidth="1"/>
    <col min="13575" max="13575" width="13.1640625" style="149" customWidth="1"/>
    <col min="13576" max="13576" width="12.33203125" style="149" customWidth="1"/>
    <col min="13577" max="13577" width="11.33203125" style="149" customWidth="1"/>
    <col min="13578" max="13578" width="11.83203125" style="149" customWidth="1"/>
    <col min="13579" max="13579" width="10.83203125" style="149" customWidth="1"/>
    <col min="13580" max="13580" width="13.1640625" style="149" customWidth="1"/>
    <col min="13581" max="13581" width="11.5" style="149" customWidth="1"/>
    <col min="13582" max="13583" width="12.33203125" style="149" customWidth="1"/>
    <col min="13584" max="13584" width="13.1640625" style="149" customWidth="1"/>
    <col min="13585" max="13585" width="18.5" style="149" customWidth="1"/>
    <col min="13586" max="13586" width="7.33203125" style="149" customWidth="1"/>
    <col min="13587" max="13825" width="9.33203125" style="149"/>
    <col min="13826" max="13826" width="5.33203125" style="149" customWidth="1"/>
    <col min="13827" max="13827" width="5.5" style="149" customWidth="1"/>
    <col min="13828" max="13828" width="40.83203125" style="149" customWidth="1"/>
    <col min="13829" max="13829" width="9.83203125" style="149" customWidth="1"/>
    <col min="13830" max="13830" width="13" style="149" customWidth="1"/>
    <col min="13831" max="13831" width="13.1640625" style="149" customWidth="1"/>
    <col min="13832" max="13832" width="12.33203125" style="149" customWidth="1"/>
    <col min="13833" max="13833" width="11.33203125" style="149" customWidth="1"/>
    <col min="13834" max="13834" width="11.83203125" style="149" customWidth="1"/>
    <col min="13835" max="13835" width="10.83203125" style="149" customWidth="1"/>
    <col min="13836" max="13836" width="13.1640625" style="149" customWidth="1"/>
    <col min="13837" max="13837" width="11.5" style="149" customWidth="1"/>
    <col min="13838" max="13839" width="12.33203125" style="149" customWidth="1"/>
    <col min="13840" max="13840" width="13.1640625" style="149" customWidth="1"/>
    <col min="13841" max="13841" width="18.5" style="149" customWidth="1"/>
    <col min="13842" max="13842" width="7.33203125" style="149" customWidth="1"/>
    <col min="13843" max="14081" width="9.33203125" style="149"/>
    <col min="14082" max="14082" width="5.33203125" style="149" customWidth="1"/>
    <col min="14083" max="14083" width="5.5" style="149" customWidth="1"/>
    <col min="14084" max="14084" width="40.83203125" style="149" customWidth="1"/>
    <col min="14085" max="14085" width="9.83203125" style="149" customWidth="1"/>
    <col min="14086" max="14086" width="13" style="149" customWidth="1"/>
    <col min="14087" max="14087" width="13.1640625" style="149" customWidth="1"/>
    <col min="14088" max="14088" width="12.33203125" style="149" customWidth="1"/>
    <col min="14089" max="14089" width="11.33203125" style="149" customWidth="1"/>
    <col min="14090" max="14090" width="11.83203125" style="149" customWidth="1"/>
    <col min="14091" max="14091" width="10.83203125" style="149" customWidth="1"/>
    <col min="14092" max="14092" width="13.1640625" style="149" customWidth="1"/>
    <col min="14093" max="14093" width="11.5" style="149" customWidth="1"/>
    <col min="14094" max="14095" width="12.33203125" style="149" customWidth="1"/>
    <col min="14096" max="14096" width="13.1640625" style="149" customWidth="1"/>
    <col min="14097" max="14097" width="18.5" style="149" customWidth="1"/>
    <col min="14098" max="14098" width="7.33203125" style="149" customWidth="1"/>
    <col min="14099" max="14337" width="9.33203125" style="149"/>
    <col min="14338" max="14338" width="5.33203125" style="149" customWidth="1"/>
    <col min="14339" max="14339" width="5.5" style="149" customWidth="1"/>
    <col min="14340" max="14340" width="40.83203125" style="149" customWidth="1"/>
    <col min="14341" max="14341" width="9.83203125" style="149" customWidth="1"/>
    <col min="14342" max="14342" width="13" style="149" customWidth="1"/>
    <col min="14343" max="14343" width="13.1640625" style="149" customWidth="1"/>
    <col min="14344" max="14344" width="12.33203125" style="149" customWidth="1"/>
    <col min="14345" max="14345" width="11.33203125" style="149" customWidth="1"/>
    <col min="14346" max="14346" width="11.83203125" style="149" customWidth="1"/>
    <col min="14347" max="14347" width="10.83203125" style="149" customWidth="1"/>
    <col min="14348" max="14348" width="13.1640625" style="149" customWidth="1"/>
    <col min="14349" max="14349" width="11.5" style="149" customWidth="1"/>
    <col min="14350" max="14351" width="12.33203125" style="149" customWidth="1"/>
    <col min="14352" max="14352" width="13.1640625" style="149" customWidth="1"/>
    <col min="14353" max="14353" width="18.5" style="149" customWidth="1"/>
    <col min="14354" max="14354" width="7.33203125" style="149" customWidth="1"/>
    <col min="14355" max="14593" width="9.33203125" style="149"/>
    <col min="14594" max="14594" width="5.33203125" style="149" customWidth="1"/>
    <col min="14595" max="14595" width="5.5" style="149" customWidth="1"/>
    <col min="14596" max="14596" width="40.83203125" style="149" customWidth="1"/>
    <col min="14597" max="14597" width="9.83203125" style="149" customWidth="1"/>
    <col min="14598" max="14598" width="13" style="149" customWidth="1"/>
    <col min="14599" max="14599" width="13.1640625" style="149" customWidth="1"/>
    <col min="14600" max="14600" width="12.33203125" style="149" customWidth="1"/>
    <col min="14601" max="14601" width="11.33203125" style="149" customWidth="1"/>
    <col min="14602" max="14602" width="11.83203125" style="149" customWidth="1"/>
    <col min="14603" max="14603" width="10.83203125" style="149" customWidth="1"/>
    <col min="14604" max="14604" width="13.1640625" style="149" customWidth="1"/>
    <col min="14605" max="14605" width="11.5" style="149" customWidth="1"/>
    <col min="14606" max="14607" width="12.33203125" style="149" customWidth="1"/>
    <col min="14608" max="14608" width="13.1640625" style="149" customWidth="1"/>
    <col min="14609" max="14609" width="18.5" style="149" customWidth="1"/>
    <col min="14610" max="14610" width="7.33203125" style="149" customWidth="1"/>
    <col min="14611" max="14849" width="9.33203125" style="149"/>
    <col min="14850" max="14850" width="5.33203125" style="149" customWidth="1"/>
    <col min="14851" max="14851" width="5.5" style="149" customWidth="1"/>
    <col min="14852" max="14852" width="40.83203125" style="149" customWidth="1"/>
    <col min="14853" max="14853" width="9.83203125" style="149" customWidth="1"/>
    <col min="14854" max="14854" width="13" style="149" customWidth="1"/>
    <col min="14855" max="14855" width="13.1640625" style="149" customWidth="1"/>
    <col min="14856" max="14856" width="12.33203125" style="149" customWidth="1"/>
    <col min="14857" max="14857" width="11.33203125" style="149" customWidth="1"/>
    <col min="14858" max="14858" width="11.83203125" style="149" customWidth="1"/>
    <col min="14859" max="14859" width="10.83203125" style="149" customWidth="1"/>
    <col min="14860" max="14860" width="13.1640625" style="149" customWidth="1"/>
    <col min="14861" max="14861" width="11.5" style="149" customWidth="1"/>
    <col min="14862" max="14863" width="12.33203125" style="149" customWidth="1"/>
    <col min="14864" max="14864" width="13.1640625" style="149" customWidth="1"/>
    <col min="14865" max="14865" width="18.5" style="149" customWidth="1"/>
    <col min="14866" max="14866" width="7.33203125" style="149" customWidth="1"/>
    <col min="14867" max="15105" width="9.33203125" style="149"/>
    <col min="15106" max="15106" width="5.33203125" style="149" customWidth="1"/>
    <col min="15107" max="15107" width="5.5" style="149" customWidth="1"/>
    <col min="15108" max="15108" width="40.83203125" style="149" customWidth="1"/>
    <col min="15109" max="15109" width="9.83203125" style="149" customWidth="1"/>
    <col min="15110" max="15110" width="13" style="149" customWidth="1"/>
    <col min="15111" max="15111" width="13.1640625" style="149" customWidth="1"/>
    <col min="15112" max="15112" width="12.33203125" style="149" customWidth="1"/>
    <col min="15113" max="15113" width="11.33203125" style="149" customWidth="1"/>
    <col min="15114" max="15114" width="11.83203125" style="149" customWidth="1"/>
    <col min="15115" max="15115" width="10.83203125" style="149" customWidth="1"/>
    <col min="15116" max="15116" width="13.1640625" style="149" customWidth="1"/>
    <col min="15117" max="15117" width="11.5" style="149" customWidth="1"/>
    <col min="15118" max="15119" width="12.33203125" style="149" customWidth="1"/>
    <col min="15120" max="15120" width="13.1640625" style="149" customWidth="1"/>
    <col min="15121" max="15121" width="18.5" style="149" customWidth="1"/>
    <col min="15122" max="15122" width="7.33203125" style="149" customWidth="1"/>
    <col min="15123" max="15361" width="9.33203125" style="149"/>
    <col min="15362" max="15362" width="5.33203125" style="149" customWidth="1"/>
    <col min="15363" max="15363" width="5.5" style="149" customWidth="1"/>
    <col min="15364" max="15364" width="40.83203125" style="149" customWidth="1"/>
    <col min="15365" max="15365" width="9.83203125" style="149" customWidth="1"/>
    <col min="15366" max="15366" width="13" style="149" customWidth="1"/>
    <col min="15367" max="15367" width="13.1640625" style="149" customWidth="1"/>
    <col min="15368" max="15368" width="12.33203125" style="149" customWidth="1"/>
    <col min="15369" max="15369" width="11.33203125" style="149" customWidth="1"/>
    <col min="15370" max="15370" width="11.83203125" style="149" customWidth="1"/>
    <col min="15371" max="15371" width="10.83203125" style="149" customWidth="1"/>
    <col min="15372" max="15372" width="13.1640625" style="149" customWidth="1"/>
    <col min="15373" max="15373" width="11.5" style="149" customWidth="1"/>
    <col min="15374" max="15375" width="12.33203125" style="149" customWidth="1"/>
    <col min="15376" max="15376" width="13.1640625" style="149" customWidth="1"/>
    <col min="15377" max="15377" width="18.5" style="149" customWidth="1"/>
    <col min="15378" max="15378" width="7.33203125" style="149" customWidth="1"/>
    <col min="15379" max="15617" width="9.33203125" style="149"/>
    <col min="15618" max="15618" width="5.33203125" style="149" customWidth="1"/>
    <col min="15619" max="15619" width="5.5" style="149" customWidth="1"/>
    <col min="15620" max="15620" width="40.83203125" style="149" customWidth="1"/>
    <col min="15621" max="15621" width="9.83203125" style="149" customWidth="1"/>
    <col min="15622" max="15622" width="13" style="149" customWidth="1"/>
    <col min="15623" max="15623" width="13.1640625" style="149" customWidth="1"/>
    <col min="15624" max="15624" width="12.33203125" style="149" customWidth="1"/>
    <col min="15625" max="15625" width="11.33203125" style="149" customWidth="1"/>
    <col min="15626" max="15626" width="11.83203125" style="149" customWidth="1"/>
    <col min="15627" max="15627" width="10.83203125" style="149" customWidth="1"/>
    <col min="15628" max="15628" width="13.1640625" style="149" customWidth="1"/>
    <col min="15629" max="15629" width="11.5" style="149" customWidth="1"/>
    <col min="15630" max="15631" width="12.33203125" style="149" customWidth="1"/>
    <col min="15632" max="15632" width="13.1640625" style="149" customWidth="1"/>
    <col min="15633" max="15633" width="18.5" style="149" customWidth="1"/>
    <col min="15634" max="15634" width="7.33203125" style="149" customWidth="1"/>
    <col min="15635" max="15873" width="9.33203125" style="149"/>
    <col min="15874" max="15874" width="5.33203125" style="149" customWidth="1"/>
    <col min="15875" max="15875" width="5.5" style="149" customWidth="1"/>
    <col min="15876" max="15876" width="40.83203125" style="149" customWidth="1"/>
    <col min="15877" max="15877" width="9.83203125" style="149" customWidth="1"/>
    <col min="15878" max="15878" width="13" style="149" customWidth="1"/>
    <col min="15879" max="15879" width="13.1640625" style="149" customWidth="1"/>
    <col min="15880" max="15880" width="12.33203125" style="149" customWidth="1"/>
    <col min="15881" max="15881" width="11.33203125" style="149" customWidth="1"/>
    <col min="15882" max="15882" width="11.83203125" style="149" customWidth="1"/>
    <col min="15883" max="15883" width="10.83203125" style="149" customWidth="1"/>
    <col min="15884" max="15884" width="13.1640625" style="149" customWidth="1"/>
    <col min="15885" max="15885" width="11.5" style="149" customWidth="1"/>
    <col min="15886" max="15887" width="12.33203125" style="149" customWidth="1"/>
    <col min="15888" max="15888" width="13.1640625" style="149" customWidth="1"/>
    <col min="15889" max="15889" width="18.5" style="149" customWidth="1"/>
    <col min="15890" max="15890" width="7.33203125" style="149" customWidth="1"/>
    <col min="15891" max="16129" width="9.33203125" style="149"/>
    <col min="16130" max="16130" width="5.33203125" style="149" customWidth="1"/>
    <col min="16131" max="16131" width="5.5" style="149" customWidth="1"/>
    <col min="16132" max="16132" width="40.83203125" style="149" customWidth="1"/>
    <col min="16133" max="16133" width="9.83203125" style="149" customWidth="1"/>
    <col min="16134" max="16134" width="13" style="149" customWidth="1"/>
    <col min="16135" max="16135" width="13.1640625" style="149" customWidth="1"/>
    <col min="16136" max="16136" width="12.33203125" style="149" customWidth="1"/>
    <col min="16137" max="16137" width="11.33203125" style="149" customWidth="1"/>
    <col min="16138" max="16138" width="11.83203125" style="149" customWidth="1"/>
    <col min="16139" max="16139" width="10.83203125" style="149" customWidth="1"/>
    <col min="16140" max="16140" width="13.1640625" style="149" customWidth="1"/>
    <col min="16141" max="16141" width="11.5" style="149" customWidth="1"/>
    <col min="16142" max="16143" width="12.33203125" style="149" customWidth="1"/>
    <col min="16144" max="16144" width="13.1640625" style="149" customWidth="1"/>
    <col min="16145" max="16145" width="18.5" style="149" customWidth="1"/>
    <col min="16146" max="16146" width="7.33203125" style="149" customWidth="1"/>
    <col min="16147" max="16384" width="9.33203125" style="149"/>
  </cols>
  <sheetData>
    <row r="1" spans="1:18" ht="13.5" customHeight="1" x14ac:dyDescent="0.25">
      <c r="A1" s="1687" t="s">
        <v>123</v>
      </c>
      <c r="B1" s="1687" t="s">
        <v>124</v>
      </c>
      <c r="C1" s="1688" t="s">
        <v>0</v>
      </c>
      <c r="D1" s="1687" t="s">
        <v>148</v>
      </c>
      <c r="E1" s="1684" t="s">
        <v>125</v>
      </c>
      <c r="F1" s="1685"/>
      <c r="G1" s="1684" t="s">
        <v>126</v>
      </c>
      <c r="H1" s="1686"/>
      <c r="I1" s="1690" t="s">
        <v>82</v>
      </c>
      <c r="J1" s="1691"/>
      <c r="K1" s="1691"/>
      <c r="L1" s="1691"/>
      <c r="M1" s="1691"/>
      <c r="N1" s="1691"/>
      <c r="O1" s="1691"/>
      <c r="P1" s="1682" t="s">
        <v>84</v>
      </c>
      <c r="Q1" s="1682"/>
      <c r="R1" s="1682"/>
    </row>
    <row r="2" spans="1:18" s="150" customFormat="1" ht="69" customHeight="1" x14ac:dyDescent="0.2">
      <c r="A2" s="1687"/>
      <c r="B2" s="1687"/>
      <c r="C2" s="1688"/>
      <c r="D2" s="1689"/>
      <c r="E2" s="1539" t="s">
        <v>127</v>
      </c>
      <c r="F2" s="1539" t="s">
        <v>128</v>
      </c>
      <c r="G2" s="1539" t="s">
        <v>129</v>
      </c>
      <c r="H2" s="1540" t="s">
        <v>130</v>
      </c>
      <c r="I2" s="1525" t="s">
        <v>131</v>
      </c>
      <c r="J2" s="627" t="s">
        <v>132</v>
      </c>
      <c r="K2" s="628" t="s">
        <v>54</v>
      </c>
      <c r="L2" s="629" t="s">
        <v>66</v>
      </c>
      <c r="M2" s="628" t="s">
        <v>68</v>
      </c>
      <c r="N2" s="628" t="s">
        <v>75</v>
      </c>
      <c r="O2" s="628" t="s">
        <v>77</v>
      </c>
      <c r="P2" s="628" t="s">
        <v>133</v>
      </c>
      <c r="Q2" s="628" t="s">
        <v>90</v>
      </c>
      <c r="R2" s="628" t="s">
        <v>134</v>
      </c>
    </row>
    <row r="3" spans="1:18" s="150" customFormat="1" ht="12.95" customHeight="1" x14ac:dyDescent="0.2">
      <c r="A3" s="630">
        <v>1</v>
      </c>
      <c r="B3" s="630"/>
      <c r="C3" s="631" t="s">
        <v>135</v>
      </c>
      <c r="D3" s="632"/>
      <c r="E3" s="752"/>
      <c r="F3" s="752"/>
      <c r="G3" s="632"/>
      <c r="H3" s="1541"/>
      <c r="I3" s="1526"/>
      <c r="J3" s="633"/>
      <c r="K3" s="633"/>
      <c r="L3" s="633"/>
      <c r="M3" s="633"/>
      <c r="N3" s="633"/>
      <c r="O3" s="633"/>
      <c r="P3" s="633"/>
      <c r="Q3" s="633"/>
      <c r="R3" s="633"/>
    </row>
    <row r="4" spans="1:18" s="150" customFormat="1" ht="12.95" customHeight="1" x14ac:dyDescent="0.2">
      <c r="A4" s="634">
        <v>1</v>
      </c>
      <c r="B4" s="634">
        <v>1</v>
      </c>
      <c r="C4" s="635" t="s">
        <v>149</v>
      </c>
      <c r="D4" s="636"/>
      <c r="E4" s="1542"/>
      <c r="F4" s="1542"/>
      <c r="G4" s="1543"/>
      <c r="H4" s="1544"/>
      <c r="I4" s="1527"/>
      <c r="J4" s="637"/>
      <c r="K4" s="637"/>
      <c r="L4" s="637"/>
      <c r="M4" s="637"/>
      <c r="N4" s="637"/>
      <c r="O4" s="637"/>
      <c r="P4" s="637"/>
      <c r="Q4" s="637"/>
      <c r="R4" s="637"/>
    </row>
    <row r="5" spans="1:18" s="85" customFormat="1" ht="13.5" customHeight="1" x14ac:dyDescent="0.2">
      <c r="A5" s="638">
        <v>1</v>
      </c>
      <c r="B5" s="638">
        <v>12</v>
      </c>
      <c r="C5" s="639" t="s">
        <v>136</v>
      </c>
      <c r="D5" s="640"/>
      <c r="E5" s="1545"/>
      <c r="F5" s="1545"/>
      <c r="G5" s="1546"/>
      <c r="H5" s="1547"/>
      <c r="I5" s="1528"/>
      <c r="J5" s="641"/>
      <c r="K5" s="642"/>
      <c r="L5" s="642"/>
      <c r="M5" s="642"/>
      <c r="N5" s="642"/>
      <c r="O5" s="642"/>
      <c r="P5" s="642"/>
      <c r="Q5" s="642"/>
      <c r="R5" s="642"/>
    </row>
    <row r="6" spans="1:18" s="85" customFormat="1" ht="13.5" customHeight="1" x14ac:dyDescent="0.2">
      <c r="A6" s="1191"/>
      <c r="B6" s="1191"/>
      <c r="C6" s="464" t="s">
        <v>265</v>
      </c>
      <c r="D6" s="1192"/>
      <c r="E6" s="1545"/>
      <c r="F6" s="1545"/>
      <c r="G6" s="1546"/>
      <c r="H6" s="1548"/>
      <c r="I6" s="1528"/>
      <c r="J6" s="1193"/>
      <c r="K6" s="1194"/>
      <c r="L6" s="1194"/>
      <c r="M6" s="1194"/>
      <c r="N6" s="1194"/>
      <c r="O6" s="1194"/>
      <c r="P6" s="1194"/>
      <c r="Q6" s="1194"/>
      <c r="R6" s="1194"/>
    </row>
    <row r="7" spans="1:18" s="85" customFormat="1" ht="13.5" customHeight="1" x14ac:dyDescent="0.2">
      <c r="A7" s="1191"/>
      <c r="B7" s="1191"/>
      <c r="C7" s="463" t="s">
        <v>154</v>
      </c>
      <c r="D7" s="1524">
        <v>121203</v>
      </c>
      <c r="E7" s="1545"/>
      <c r="F7" s="1545"/>
      <c r="G7" s="1545">
        <f>SUM(I7:R7)</f>
        <v>2794</v>
      </c>
      <c r="H7" s="1549"/>
      <c r="I7" s="1529">
        <v>816</v>
      </c>
      <c r="J7" s="1195"/>
      <c r="K7" s="1194"/>
      <c r="L7" s="1194">
        <v>12</v>
      </c>
      <c r="M7" s="1194"/>
      <c r="N7" s="1194">
        <v>1966</v>
      </c>
      <c r="O7" s="1194"/>
      <c r="P7" s="1194"/>
      <c r="Q7" s="1194"/>
      <c r="R7" s="1194"/>
    </row>
    <row r="8" spans="1:18" s="85" customFormat="1" ht="13.5" customHeight="1" x14ac:dyDescent="0.2">
      <c r="A8" s="1191"/>
      <c r="B8" s="1191"/>
      <c r="C8" s="466" t="s">
        <v>155</v>
      </c>
      <c r="D8" s="1192"/>
      <c r="E8" s="1545"/>
      <c r="F8" s="1545"/>
      <c r="G8" s="1545"/>
      <c r="H8" s="1549"/>
      <c r="I8" s="1529"/>
      <c r="J8" s="1195"/>
      <c r="K8" s="1194"/>
      <c r="L8" s="1194"/>
      <c r="M8" s="1194"/>
      <c r="N8" s="1194"/>
      <c r="O8" s="1194"/>
      <c r="P8" s="1194"/>
      <c r="Q8" s="1194"/>
      <c r="R8" s="1194"/>
    </row>
    <row r="9" spans="1:18" s="85" customFormat="1" ht="27" customHeight="1" x14ac:dyDescent="0.2">
      <c r="A9" s="1191"/>
      <c r="B9" s="1191"/>
      <c r="C9" s="351" t="s">
        <v>606</v>
      </c>
      <c r="D9" s="1192">
        <v>121405</v>
      </c>
      <c r="E9" s="1545"/>
      <c r="F9" s="1545"/>
      <c r="G9" s="1545">
        <f t="shared" ref="G9" si="0">SUM(I9:R9)</f>
        <v>1367</v>
      </c>
      <c r="H9" s="1549"/>
      <c r="I9" s="1529"/>
      <c r="J9" s="1195"/>
      <c r="K9" s="1194"/>
      <c r="L9" s="1194"/>
      <c r="M9" s="1194"/>
      <c r="N9" s="1194"/>
      <c r="O9" s="1194">
        <v>1367</v>
      </c>
      <c r="P9" s="1194"/>
      <c r="Q9" s="1194"/>
      <c r="R9" s="1194"/>
    </row>
    <row r="10" spans="1:18" s="85" customFormat="1" ht="24.95" customHeight="1" x14ac:dyDescent="0.2">
      <c r="A10" s="638"/>
      <c r="B10" s="638"/>
      <c r="C10" s="643" t="s">
        <v>150</v>
      </c>
      <c r="D10" s="644"/>
      <c r="E10" s="1550"/>
      <c r="F10" s="1550"/>
      <c r="G10" s="1545"/>
      <c r="H10" s="1549"/>
      <c r="I10" s="1528"/>
      <c r="J10" s="641"/>
      <c r="K10" s="642"/>
      <c r="L10" s="642"/>
      <c r="M10" s="642"/>
      <c r="N10" s="642"/>
      <c r="O10" s="642"/>
      <c r="P10" s="642"/>
      <c r="Q10" s="642"/>
      <c r="R10" s="642"/>
    </row>
    <row r="11" spans="1:18" s="85" customFormat="1" ht="17.100000000000001" customHeight="1" x14ac:dyDescent="0.2">
      <c r="A11" s="634"/>
      <c r="B11" s="634"/>
      <c r="C11" s="645" t="s">
        <v>151</v>
      </c>
      <c r="D11" s="1234" t="s">
        <v>152</v>
      </c>
      <c r="E11" s="1551">
        <v>24381</v>
      </c>
      <c r="F11" s="1551">
        <v>24381</v>
      </c>
      <c r="G11" s="1552">
        <f>SUM(I11:R11)</f>
        <v>30502</v>
      </c>
      <c r="H11" s="1549">
        <f>G11/F11*100</f>
        <v>125.10561502809566</v>
      </c>
      <c r="I11" s="1530"/>
      <c r="J11" s="642"/>
      <c r="K11" s="642"/>
      <c r="L11" s="642">
        <v>30502</v>
      </c>
      <c r="M11" s="642"/>
      <c r="N11" s="642"/>
      <c r="O11" s="642"/>
      <c r="P11" s="642"/>
      <c r="Q11" s="642"/>
      <c r="R11" s="642"/>
    </row>
    <row r="12" spans="1:18" s="85" customFormat="1" ht="17.100000000000001" customHeight="1" x14ac:dyDescent="0.2">
      <c r="A12" s="1196"/>
      <c r="B12" s="1196"/>
      <c r="C12" s="1197" t="s">
        <v>1794</v>
      </c>
      <c r="D12" s="1200">
        <v>121602</v>
      </c>
      <c r="E12" s="1551"/>
      <c r="F12" s="1551"/>
      <c r="G12" s="1552">
        <f>SUM(I12:R12)</f>
        <v>3802</v>
      </c>
      <c r="H12" s="1549"/>
      <c r="I12" s="1530"/>
      <c r="J12" s="1194"/>
      <c r="K12" s="1194">
        <v>3802</v>
      </c>
      <c r="L12" s="1194"/>
      <c r="M12" s="1194"/>
      <c r="N12" s="1194"/>
      <c r="O12" s="1194"/>
      <c r="P12" s="1194"/>
      <c r="Q12" s="1194"/>
      <c r="R12" s="1194"/>
    </row>
    <row r="13" spans="1:18" s="85" customFormat="1" ht="13.5" customHeight="1" x14ac:dyDescent="0.2">
      <c r="A13" s="647"/>
      <c r="B13" s="647"/>
      <c r="C13" s="648" t="s">
        <v>156</v>
      </c>
      <c r="D13" s="649"/>
      <c r="E13" s="1553">
        <f>SUM(E3:E12)</f>
        <v>24381</v>
      </c>
      <c r="F13" s="1553">
        <f>SUM(F3:F12)</f>
        <v>24381</v>
      </c>
      <c r="G13" s="1553">
        <f>SUM(G3:G12)</f>
        <v>38465</v>
      </c>
      <c r="H13" s="1554">
        <f t="shared" ref="H13" si="1">G13/F13*100</f>
        <v>157.76629342520815</v>
      </c>
      <c r="I13" s="1531">
        <f>SUM(I3:I12)</f>
        <v>816</v>
      </c>
      <c r="J13" s="749">
        <f t="shared" ref="J13:R13" si="2">SUM(J3:J12)</f>
        <v>0</v>
      </c>
      <c r="K13" s="749">
        <f t="shared" si="2"/>
        <v>3802</v>
      </c>
      <c r="L13" s="749">
        <f t="shared" si="2"/>
        <v>30514</v>
      </c>
      <c r="M13" s="749">
        <f t="shared" si="2"/>
        <v>0</v>
      </c>
      <c r="N13" s="749">
        <f t="shared" si="2"/>
        <v>1966</v>
      </c>
      <c r="O13" s="749">
        <f t="shared" si="2"/>
        <v>1367</v>
      </c>
      <c r="P13" s="749">
        <f t="shared" si="2"/>
        <v>0</v>
      </c>
      <c r="Q13" s="749">
        <f t="shared" si="2"/>
        <v>0</v>
      </c>
      <c r="R13" s="749">
        <f t="shared" si="2"/>
        <v>0</v>
      </c>
    </row>
    <row r="14" spans="1:18" s="85" customFormat="1" ht="13.5" customHeight="1" x14ac:dyDescent="0.2">
      <c r="A14" s="636">
        <v>1</v>
      </c>
      <c r="B14" s="636">
        <v>13</v>
      </c>
      <c r="C14" s="639" t="s">
        <v>137</v>
      </c>
      <c r="D14" s="646"/>
      <c r="E14" s="1551"/>
      <c r="F14" s="1551"/>
      <c r="G14" s="1552"/>
      <c r="H14" s="1549"/>
      <c r="I14" s="1529"/>
      <c r="J14" s="650"/>
      <c r="K14" s="650"/>
      <c r="L14" s="650"/>
      <c r="M14" s="650"/>
      <c r="N14" s="650"/>
      <c r="O14" s="650"/>
      <c r="P14" s="650"/>
      <c r="Q14" s="650"/>
      <c r="R14" s="650"/>
    </row>
    <row r="15" spans="1:18" s="85" customFormat="1" ht="13.5" customHeight="1" x14ac:dyDescent="0.2">
      <c r="A15" s="1201"/>
      <c r="B15" s="1201"/>
      <c r="C15" s="1205" t="s">
        <v>275</v>
      </c>
      <c r="D15" s="1198"/>
      <c r="E15" s="1551"/>
      <c r="F15" s="1551"/>
      <c r="G15" s="1552"/>
      <c r="H15" s="1549"/>
      <c r="I15" s="1529"/>
      <c r="J15" s="1202"/>
      <c r="K15" s="1202"/>
      <c r="L15" s="1202"/>
      <c r="M15" s="1202"/>
      <c r="N15" s="1194"/>
      <c r="O15" s="1202"/>
      <c r="P15" s="1202"/>
      <c r="Q15" s="1202"/>
      <c r="R15" s="1202"/>
    </row>
    <row r="16" spans="1:18" s="85" customFormat="1" ht="13.5" customHeight="1" x14ac:dyDescent="0.2">
      <c r="A16" s="1201"/>
      <c r="B16" s="1201"/>
      <c r="C16" s="1211" t="s">
        <v>220</v>
      </c>
      <c r="D16" s="1198"/>
      <c r="E16" s="1551"/>
      <c r="F16" s="1551"/>
      <c r="G16" s="1552"/>
      <c r="H16" s="1549"/>
      <c r="I16" s="1529"/>
      <c r="J16" s="1202"/>
      <c r="K16" s="1202"/>
      <c r="L16" s="1202"/>
      <c r="M16" s="1202"/>
      <c r="N16" s="1194"/>
      <c r="O16" s="1202"/>
      <c r="P16" s="1202"/>
      <c r="Q16" s="1202"/>
      <c r="R16" s="1202"/>
    </row>
    <row r="17" spans="1:18" s="85" customFormat="1" ht="38.25" customHeight="1" x14ac:dyDescent="0.2">
      <c r="A17" s="1201"/>
      <c r="B17" s="1201"/>
      <c r="C17" s="1212" t="s">
        <v>276</v>
      </c>
      <c r="D17" s="465">
        <v>131112</v>
      </c>
      <c r="E17" s="1551"/>
      <c r="F17" s="1551"/>
      <c r="G17" s="1552">
        <f>SUM(I17:R17)</f>
        <v>32</v>
      </c>
      <c r="H17" s="1549"/>
      <c r="I17" s="1529">
        <v>32</v>
      </c>
      <c r="J17" s="1202"/>
      <c r="K17" s="1202"/>
      <c r="L17" s="1202"/>
      <c r="M17" s="1202"/>
      <c r="N17" s="1194"/>
      <c r="O17" s="1202"/>
      <c r="P17" s="1202"/>
      <c r="Q17" s="1202"/>
      <c r="R17" s="1202"/>
    </row>
    <row r="18" spans="1:18" s="85" customFormat="1" ht="16.5" customHeight="1" x14ac:dyDescent="0.2">
      <c r="A18" s="1201"/>
      <c r="B18" s="1201"/>
      <c r="C18" s="1213" t="s">
        <v>281</v>
      </c>
      <c r="D18" s="1207"/>
      <c r="E18" s="1551"/>
      <c r="F18" s="1551"/>
      <c r="G18" s="1552"/>
      <c r="H18" s="1549"/>
      <c r="I18" s="1529"/>
      <c r="J18" s="1202"/>
      <c r="K18" s="1202"/>
      <c r="L18" s="1202"/>
      <c r="M18" s="1202"/>
      <c r="N18" s="1194"/>
      <c r="O18" s="1202"/>
      <c r="P18" s="1202"/>
      <c r="Q18" s="1202"/>
      <c r="R18" s="1202"/>
    </row>
    <row r="19" spans="1:18" s="85" customFormat="1" ht="16.5" customHeight="1" x14ac:dyDescent="0.2">
      <c r="A19" s="1201"/>
      <c r="B19" s="1201"/>
      <c r="C19" s="734" t="s">
        <v>290</v>
      </c>
      <c r="D19" s="1207"/>
      <c r="E19" s="1551"/>
      <c r="F19" s="1551"/>
      <c r="G19" s="1552"/>
      <c r="H19" s="1549"/>
      <c r="I19" s="1529"/>
      <c r="J19" s="1202"/>
      <c r="K19" s="1202"/>
      <c r="L19" s="1202"/>
      <c r="M19" s="1202"/>
      <c r="N19" s="1194"/>
      <c r="O19" s="1202"/>
      <c r="P19" s="1202"/>
      <c r="Q19" s="1202"/>
      <c r="R19" s="1202"/>
    </row>
    <row r="20" spans="1:18" s="85" customFormat="1" ht="16.5" customHeight="1" x14ac:dyDescent="0.2">
      <c r="A20" s="1201"/>
      <c r="B20" s="1201"/>
      <c r="C20" s="1214" t="s">
        <v>291</v>
      </c>
      <c r="D20" s="1203">
        <v>131346</v>
      </c>
      <c r="E20" s="1551"/>
      <c r="F20" s="1551"/>
      <c r="G20" s="1552">
        <f t="shared" ref="G20:G47" si="3">SUM(I20:R20)</f>
        <v>88</v>
      </c>
      <c r="H20" s="1549"/>
      <c r="I20" s="1529">
        <v>88</v>
      </c>
      <c r="J20" s="1202"/>
      <c r="K20" s="1202"/>
      <c r="L20" s="1202"/>
      <c r="M20" s="1202"/>
      <c r="N20" s="1194"/>
      <c r="O20" s="1202"/>
      <c r="P20" s="1202"/>
      <c r="Q20" s="1202"/>
      <c r="R20" s="1202"/>
    </row>
    <row r="21" spans="1:18" s="85" customFormat="1" ht="16.5" customHeight="1" x14ac:dyDescent="0.2">
      <c r="A21" s="1201"/>
      <c r="B21" s="1201"/>
      <c r="C21" s="653" t="s">
        <v>1537</v>
      </c>
      <c r="D21" s="657">
        <v>131329</v>
      </c>
      <c r="E21" s="1551"/>
      <c r="F21" s="1551">
        <v>7361</v>
      </c>
      <c r="G21" s="1552">
        <f t="shared" si="3"/>
        <v>7261</v>
      </c>
      <c r="H21" s="1549">
        <f t="shared" ref="H21:H31" si="4">G21/F21*100</f>
        <v>98.641488928134763</v>
      </c>
      <c r="I21" s="1529"/>
      <c r="J21" s="1202"/>
      <c r="K21" s="1202"/>
      <c r="L21" s="1202"/>
      <c r="M21" s="1202"/>
      <c r="N21" s="1194">
        <v>7261</v>
      </c>
      <c r="O21" s="1202"/>
      <c r="P21" s="1202"/>
      <c r="Q21" s="1202"/>
      <c r="R21" s="1202"/>
    </row>
    <row r="22" spans="1:18" s="85" customFormat="1" ht="27.75" customHeight="1" x14ac:dyDescent="0.2">
      <c r="A22" s="1201"/>
      <c r="B22" s="1201"/>
      <c r="C22" s="653" t="s">
        <v>1535</v>
      </c>
      <c r="D22" s="656">
        <v>132941</v>
      </c>
      <c r="E22" s="1555"/>
      <c r="F22" s="1555">
        <v>6000</v>
      </c>
      <c r="G22" s="1552">
        <f t="shared" si="3"/>
        <v>6000</v>
      </c>
      <c r="H22" s="1549">
        <f t="shared" si="4"/>
        <v>100</v>
      </c>
      <c r="I22" s="1529"/>
      <c r="J22" s="1194">
        <v>6000</v>
      </c>
      <c r="K22" s="1202"/>
      <c r="L22" s="1202"/>
      <c r="M22" s="1202"/>
      <c r="N22" s="1194"/>
      <c r="O22" s="1202"/>
      <c r="P22" s="1202"/>
      <c r="Q22" s="1202"/>
      <c r="R22" s="1202"/>
    </row>
    <row r="23" spans="1:18" s="85" customFormat="1" ht="18.75" customHeight="1" x14ac:dyDescent="0.2">
      <c r="A23" s="1201"/>
      <c r="B23" s="1201"/>
      <c r="C23" s="653" t="s">
        <v>1536</v>
      </c>
      <c r="D23" s="656">
        <v>131721</v>
      </c>
      <c r="E23" s="1555"/>
      <c r="F23" s="1555">
        <v>3435</v>
      </c>
      <c r="G23" s="1552">
        <f t="shared" si="3"/>
        <v>3435</v>
      </c>
      <c r="H23" s="1549">
        <f t="shared" si="4"/>
        <v>100</v>
      </c>
      <c r="I23" s="1529"/>
      <c r="J23" s="1202"/>
      <c r="K23" s="1202"/>
      <c r="L23" s="1202"/>
      <c r="M23" s="1202"/>
      <c r="N23" s="1194">
        <v>3435</v>
      </c>
      <c r="O23" s="1202"/>
      <c r="P23" s="1202"/>
      <c r="Q23" s="1202"/>
      <c r="R23" s="1202"/>
    </row>
    <row r="24" spans="1:18" s="85" customFormat="1" ht="17.25" customHeight="1" x14ac:dyDescent="0.2">
      <c r="A24" s="1201"/>
      <c r="B24" s="1201"/>
      <c r="C24" s="653" t="s">
        <v>1538</v>
      </c>
      <c r="D24" s="657">
        <v>131365</v>
      </c>
      <c r="E24" s="1555"/>
      <c r="F24" s="1555">
        <v>3000</v>
      </c>
      <c r="G24" s="1552">
        <f t="shared" si="3"/>
        <v>3000</v>
      </c>
      <c r="H24" s="1549">
        <f t="shared" si="4"/>
        <v>100</v>
      </c>
      <c r="I24" s="1529">
        <v>3000</v>
      </c>
      <c r="J24" s="1202"/>
      <c r="K24" s="1202"/>
      <c r="L24" s="1202"/>
      <c r="M24" s="1202"/>
      <c r="N24" s="1194"/>
      <c r="O24" s="1202"/>
      <c r="P24" s="1202"/>
      <c r="Q24" s="1202"/>
      <c r="R24" s="1202"/>
    </row>
    <row r="25" spans="1:18" s="85" customFormat="1" ht="31.5" customHeight="1" x14ac:dyDescent="0.2">
      <c r="A25" s="1201"/>
      <c r="B25" s="1201"/>
      <c r="C25" s="653" t="s">
        <v>1539</v>
      </c>
      <c r="D25" s="657">
        <v>131313</v>
      </c>
      <c r="E25" s="1555"/>
      <c r="F25" s="1555">
        <v>9586</v>
      </c>
      <c r="G25" s="1552">
        <f t="shared" si="3"/>
        <v>9586</v>
      </c>
      <c r="H25" s="1549">
        <f t="shared" si="4"/>
        <v>100</v>
      </c>
      <c r="I25" s="1529"/>
      <c r="J25" s="1202"/>
      <c r="K25" s="1202"/>
      <c r="L25" s="1202"/>
      <c r="M25" s="1202"/>
      <c r="N25" s="1194">
        <v>9586</v>
      </c>
      <c r="O25" s="1202"/>
      <c r="P25" s="1202"/>
      <c r="Q25" s="1202"/>
      <c r="R25" s="1202"/>
    </row>
    <row r="26" spans="1:18" s="85" customFormat="1" ht="18" customHeight="1" x14ac:dyDescent="0.2">
      <c r="A26" s="1201"/>
      <c r="B26" s="1201"/>
      <c r="C26" s="1215" t="s">
        <v>295</v>
      </c>
      <c r="D26" s="1203"/>
      <c r="E26" s="1555"/>
      <c r="F26" s="1555"/>
      <c r="G26" s="1552"/>
      <c r="H26" s="1549"/>
      <c r="I26" s="1529"/>
      <c r="J26" s="1202"/>
      <c r="K26" s="1202"/>
      <c r="L26" s="1202"/>
      <c r="M26" s="1202"/>
      <c r="N26" s="1194"/>
      <c r="O26" s="1202"/>
      <c r="P26" s="1202"/>
      <c r="Q26" s="1202"/>
      <c r="R26" s="1202"/>
    </row>
    <row r="27" spans="1:18" s="85" customFormat="1" ht="18" customHeight="1" x14ac:dyDescent="0.2">
      <c r="A27" s="1201"/>
      <c r="B27" s="1201"/>
      <c r="C27" s="1215" t="s">
        <v>298</v>
      </c>
      <c r="D27" s="1203">
        <v>131403</v>
      </c>
      <c r="E27" s="1555"/>
      <c r="F27" s="1555"/>
      <c r="G27" s="1552">
        <f t="shared" si="3"/>
        <v>100</v>
      </c>
      <c r="H27" s="1549"/>
      <c r="I27" s="1529"/>
      <c r="J27" s="1202"/>
      <c r="K27" s="1202"/>
      <c r="L27" s="1202"/>
      <c r="M27" s="1202"/>
      <c r="N27" s="1194">
        <v>100</v>
      </c>
      <c r="O27" s="1202"/>
      <c r="P27" s="1202"/>
      <c r="Q27" s="1202"/>
      <c r="R27" s="1202"/>
    </row>
    <row r="28" spans="1:18" s="85" customFormat="1" ht="31.5" customHeight="1" x14ac:dyDescent="0.2">
      <c r="A28" s="1201"/>
      <c r="B28" s="1201"/>
      <c r="C28" s="643" t="s">
        <v>1182</v>
      </c>
      <c r="D28" s="1207"/>
      <c r="E28" s="1551"/>
      <c r="F28" s="1551"/>
      <c r="G28" s="1552"/>
      <c r="H28" s="1549"/>
      <c r="I28" s="1529"/>
      <c r="J28" s="1202"/>
      <c r="K28" s="1202"/>
      <c r="L28" s="1202"/>
      <c r="M28" s="1202"/>
      <c r="N28" s="1194"/>
      <c r="O28" s="1202"/>
      <c r="P28" s="1202"/>
      <c r="Q28" s="1202"/>
      <c r="R28" s="1202"/>
    </row>
    <row r="29" spans="1:18" s="85" customFormat="1" ht="31.5" customHeight="1" x14ac:dyDescent="0.2">
      <c r="A29" s="1201"/>
      <c r="B29" s="1201"/>
      <c r="C29" s="653" t="s">
        <v>1243</v>
      </c>
      <c r="D29" s="1207">
        <v>131508</v>
      </c>
      <c r="E29" s="1551">
        <v>288500</v>
      </c>
      <c r="F29" s="1551">
        <v>72125</v>
      </c>
      <c r="G29" s="1552">
        <f t="shared" si="3"/>
        <v>72125</v>
      </c>
      <c r="H29" s="1549">
        <f t="shared" si="4"/>
        <v>100</v>
      </c>
      <c r="I29" s="1529">
        <v>72125</v>
      </c>
      <c r="J29" s="1202"/>
      <c r="K29" s="1202"/>
      <c r="L29" s="1202"/>
      <c r="M29" s="1202"/>
      <c r="N29" s="1194"/>
      <c r="O29" s="1202"/>
      <c r="P29" s="1202"/>
      <c r="Q29" s="1202"/>
      <c r="R29" s="1202"/>
    </row>
    <row r="30" spans="1:18" s="85" customFormat="1" ht="31.5" customHeight="1" x14ac:dyDescent="0.2">
      <c r="A30" s="1201"/>
      <c r="B30" s="1201"/>
      <c r="C30" s="653" t="s">
        <v>1244</v>
      </c>
      <c r="D30" s="1207">
        <v>131509</v>
      </c>
      <c r="E30" s="1551">
        <v>65000</v>
      </c>
      <c r="F30" s="1551">
        <v>16250</v>
      </c>
      <c r="G30" s="1552">
        <f t="shared" si="3"/>
        <v>16250</v>
      </c>
      <c r="H30" s="1549">
        <f t="shared" si="4"/>
        <v>100</v>
      </c>
      <c r="I30" s="1529">
        <v>16250</v>
      </c>
      <c r="J30" s="1202"/>
      <c r="K30" s="1202"/>
      <c r="L30" s="1202"/>
      <c r="M30" s="1202"/>
      <c r="N30" s="1194"/>
      <c r="O30" s="1202"/>
      <c r="P30" s="1202"/>
      <c r="Q30" s="1202"/>
      <c r="R30" s="1202"/>
    </row>
    <row r="31" spans="1:18" s="85" customFormat="1" ht="20.25" customHeight="1" x14ac:dyDescent="0.2">
      <c r="A31" s="1201"/>
      <c r="B31" s="1201"/>
      <c r="C31" s="653" t="s">
        <v>1534</v>
      </c>
      <c r="D31" s="1207">
        <v>131513</v>
      </c>
      <c r="E31" s="1551"/>
      <c r="F31" s="1551">
        <v>150000</v>
      </c>
      <c r="G31" s="1552">
        <f t="shared" si="3"/>
        <v>150000</v>
      </c>
      <c r="H31" s="1549">
        <f t="shared" si="4"/>
        <v>100</v>
      </c>
      <c r="I31" s="1529">
        <v>150000</v>
      </c>
      <c r="J31" s="1202"/>
      <c r="K31" s="1202"/>
      <c r="L31" s="1202"/>
      <c r="M31" s="1202"/>
      <c r="N31" s="1202"/>
      <c r="O31" s="1202"/>
      <c r="P31" s="1202"/>
      <c r="Q31" s="1202"/>
      <c r="R31" s="1202"/>
    </row>
    <row r="32" spans="1:18" s="85" customFormat="1" ht="16.5" customHeight="1" x14ac:dyDescent="0.2">
      <c r="A32" s="1201"/>
      <c r="B32" s="1201"/>
      <c r="C32" s="1216" t="s">
        <v>304</v>
      </c>
      <c r="D32" s="1207"/>
      <c r="E32" s="1551"/>
      <c r="F32" s="1551"/>
      <c r="G32" s="1552"/>
      <c r="H32" s="1549"/>
      <c r="I32" s="1529"/>
      <c r="J32" s="1202"/>
      <c r="K32" s="1202"/>
      <c r="L32" s="1202"/>
      <c r="M32" s="1202"/>
      <c r="N32" s="1202"/>
      <c r="O32" s="1202"/>
      <c r="P32" s="1202"/>
      <c r="Q32" s="1202"/>
      <c r="R32" s="1202"/>
    </row>
    <row r="33" spans="1:18" s="85" customFormat="1" ht="24.95" customHeight="1" x14ac:dyDescent="0.2">
      <c r="A33" s="636"/>
      <c r="B33" s="636"/>
      <c r="C33" s="651" t="s">
        <v>157</v>
      </c>
      <c r="D33" s="646" t="s">
        <v>208</v>
      </c>
      <c r="E33" s="1551"/>
      <c r="F33" s="1551"/>
      <c r="G33" s="1552"/>
      <c r="H33" s="1549"/>
      <c r="I33" s="1530"/>
      <c r="J33" s="642"/>
      <c r="K33" s="642"/>
      <c r="L33" s="642"/>
      <c r="M33" s="642"/>
      <c r="N33" s="642"/>
      <c r="O33" s="642"/>
      <c r="P33" s="642"/>
      <c r="Q33" s="642"/>
      <c r="R33" s="642"/>
    </row>
    <row r="34" spans="1:18" s="85" customFormat="1" ht="24.95" customHeight="1" x14ac:dyDescent="0.2">
      <c r="A34" s="636"/>
      <c r="B34" s="636"/>
      <c r="C34" s="651" t="s">
        <v>158</v>
      </c>
      <c r="D34" s="652">
        <v>131703</v>
      </c>
      <c r="E34" s="1250">
        <v>9101</v>
      </c>
      <c r="F34" s="1551">
        <v>9101</v>
      </c>
      <c r="G34" s="1552">
        <f t="shared" si="3"/>
        <v>9118</v>
      </c>
      <c r="H34" s="1549">
        <f t="shared" ref="H34:H99" si="5">G34/F34*100</f>
        <v>100.18679266014723</v>
      </c>
      <c r="I34" s="1530"/>
      <c r="J34" s="642"/>
      <c r="K34" s="642"/>
      <c r="L34" s="642">
        <v>9118</v>
      </c>
      <c r="M34" s="642"/>
      <c r="N34" s="642"/>
      <c r="O34" s="642"/>
      <c r="P34" s="642"/>
      <c r="Q34" s="642"/>
      <c r="R34" s="642"/>
    </row>
    <row r="35" spans="1:18" s="85" customFormat="1" ht="17.25" customHeight="1" x14ac:dyDescent="0.2">
      <c r="A35" s="1201"/>
      <c r="B35" s="1201"/>
      <c r="C35" s="1217" t="s">
        <v>1540</v>
      </c>
      <c r="D35" s="656"/>
      <c r="E35" s="1250"/>
      <c r="F35" s="1551"/>
      <c r="G35" s="1552"/>
      <c r="H35" s="1549"/>
      <c r="I35" s="1530"/>
      <c r="J35" s="1194"/>
      <c r="K35" s="1194"/>
      <c r="L35" s="1194"/>
      <c r="M35" s="1194"/>
      <c r="N35" s="1194"/>
      <c r="O35" s="1194"/>
      <c r="P35" s="1194"/>
      <c r="Q35" s="1194"/>
      <c r="R35" s="1194"/>
    </row>
    <row r="36" spans="1:18" s="85" customFormat="1" ht="15.75" customHeight="1" x14ac:dyDescent="0.2">
      <c r="A36" s="1201"/>
      <c r="B36" s="1201"/>
      <c r="C36" s="1218" t="s">
        <v>1541</v>
      </c>
      <c r="D36" s="656">
        <v>121319</v>
      </c>
      <c r="E36" s="1250"/>
      <c r="F36" s="1551">
        <v>8760</v>
      </c>
      <c r="G36" s="1552">
        <f t="shared" si="3"/>
        <v>6570</v>
      </c>
      <c r="H36" s="1549">
        <f t="shared" si="5"/>
        <v>75</v>
      </c>
      <c r="I36" s="1530"/>
      <c r="J36" s="1194"/>
      <c r="K36" s="1194"/>
      <c r="L36" s="1194"/>
      <c r="M36" s="1194"/>
      <c r="N36" s="1194">
        <v>6570</v>
      </c>
      <c r="O36" s="1194"/>
      <c r="P36" s="1194"/>
      <c r="Q36" s="1194"/>
      <c r="R36" s="1194"/>
    </row>
    <row r="37" spans="1:18" s="85" customFormat="1" ht="15.75" customHeight="1" x14ac:dyDescent="0.2">
      <c r="A37" s="1201"/>
      <c r="B37" s="1201"/>
      <c r="C37" s="1206" t="s">
        <v>265</v>
      </c>
      <c r="D37" s="1210"/>
      <c r="E37" s="1250"/>
      <c r="F37" s="1551"/>
      <c r="G37" s="1552"/>
      <c r="H37" s="1549"/>
      <c r="I37" s="1530"/>
      <c r="J37" s="1194"/>
      <c r="K37" s="1194"/>
      <c r="L37" s="1194"/>
      <c r="M37" s="1194"/>
      <c r="N37" s="1194"/>
      <c r="O37" s="1194"/>
      <c r="P37" s="1194"/>
      <c r="Q37" s="1194"/>
      <c r="R37" s="1194"/>
    </row>
    <row r="38" spans="1:18" s="85" customFormat="1" ht="15.75" customHeight="1" x14ac:dyDescent="0.2">
      <c r="A38" s="1201"/>
      <c r="B38" s="1201"/>
      <c r="C38" s="1209" t="s">
        <v>312</v>
      </c>
      <c r="D38" s="1210">
        <v>131706</v>
      </c>
      <c r="E38" s="1250"/>
      <c r="F38" s="1551"/>
      <c r="G38" s="1552">
        <f t="shared" si="3"/>
        <v>10</v>
      </c>
      <c r="H38" s="1549"/>
      <c r="I38" s="1530"/>
      <c r="J38" s="1194"/>
      <c r="K38" s="1194"/>
      <c r="L38" s="1194"/>
      <c r="M38" s="1194"/>
      <c r="N38" s="1194">
        <v>10</v>
      </c>
      <c r="O38" s="1194"/>
      <c r="P38" s="1194"/>
      <c r="Q38" s="1194"/>
      <c r="R38" s="1194"/>
    </row>
    <row r="39" spans="1:18" s="85" customFormat="1" ht="31.5" customHeight="1" x14ac:dyDescent="0.2">
      <c r="A39" s="1201"/>
      <c r="B39" s="1201"/>
      <c r="C39" s="653" t="s">
        <v>1490</v>
      </c>
      <c r="D39" s="662"/>
      <c r="E39" s="1556"/>
      <c r="F39" s="1556"/>
      <c r="G39" s="1552"/>
      <c r="H39" s="1549"/>
      <c r="I39" s="1530"/>
      <c r="J39" s="1194"/>
      <c r="K39" s="1194"/>
      <c r="L39" s="1194"/>
      <c r="M39" s="1194"/>
      <c r="N39" s="1194"/>
      <c r="O39" s="1194"/>
      <c r="P39" s="1194"/>
      <c r="Q39" s="1194"/>
      <c r="R39" s="1194"/>
    </row>
    <row r="40" spans="1:18" s="85" customFormat="1" ht="23.25" customHeight="1" x14ac:dyDescent="0.2">
      <c r="A40" s="1201"/>
      <c r="B40" s="1201"/>
      <c r="C40" s="663" t="s">
        <v>1542</v>
      </c>
      <c r="D40" s="662">
        <v>131717</v>
      </c>
      <c r="E40" s="1556"/>
      <c r="F40" s="1556">
        <v>5300</v>
      </c>
      <c r="G40" s="1552">
        <f t="shared" si="3"/>
        <v>9436</v>
      </c>
      <c r="H40" s="1549">
        <f t="shared" si="5"/>
        <v>178.03773584905659</v>
      </c>
      <c r="I40" s="1530">
        <v>9436</v>
      </c>
      <c r="J40" s="1194"/>
      <c r="K40" s="1194"/>
      <c r="L40" s="1194"/>
      <c r="M40" s="1194"/>
      <c r="N40" s="1194"/>
      <c r="O40" s="1194"/>
      <c r="P40" s="1194"/>
      <c r="Q40" s="1194"/>
      <c r="R40" s="1194"/>
    </row>
    <row r="41" spans="1:18" s="85" customFormat="1" ht="15.75" customHeight="1" x14ac:dyDescent="0.2">
      <c r="A41" s="1201"/>
      <c r="B41" s="1201"/>
      <c r="C41" s="1216" t="s">
        <v>315</v>
      </c>
      <c r="D41" s="1210"/>
      <c r="E41" s="1250"/>
      <c r="F41" s="1551"/>
      <c r="G41" s="1552"/>
      <c r="H41" s="1549"/>
      <c r="I41" s="1530"/>
      <c r="J41" s="1194"/>
      <c r="K41" s="1194"/>
      <c r="L41" s="1194"/>
      <c r="M41" s="1194"/>
      <c r="N41" s="1194"/>
      <c r="O41" s="1194"/>
      <c r="P41" s="1194"/>
      <c r="Q41" s="1194"/>
      <c r="R41" s="1194"/>
    </row>
    <row r="42" spans="1:18" s="85" customFormat="1" ht="25.5" customHeight="1" x14ac:dyDescent="0.2">
      <c r="A42" s="636"/>
      <c r="B42" s="636"/>
      <c r="C42" s="653" t="s">
        <v>316</v>
      </c>
      <c r="D42" s="652"/>
      <c r="E42" s="1551"/>
      <c r="F42" s="1551"/>
      <c r="G42" s="1552"/>
      <c r="H42" s="1549"/>
      <c r="I42" s="1532"/>
      <c r="J42" s="654"/>
      <c r="K42" s="654"/>
      <c r="L42" s="642"/>
      <c r="M42" s="642"/>
      <c r="N42" s="642"/>
      <c r="O42" s="642"/>
      <c r="P42" s="642"/>
      <c r="Q42" s="642"/>
      <c r="R42" s="642"/>
    </row>
    <row r="43" spans="1:18" s="85" customFormat="1" ht="24.95" customHeight="1" x14ac:dyDescent="0.2">
      <c r="A43" s="636"/>
      <c r="B43" s="636"/>
      <c r="C43" s="1219" t="s">
        <v>1533</v>
      </c>
      <c r="D43" s="1222">
        <v>132949</v>
      </c>
      <c r="E43" s="1551">
        <v>13224</v>
      </c>
      <c r="F43" s="1551">
        <v>13224</v>
      </c>
      <c r="G43" s="1552">
        <f t="shared" si="3"/>
        <v>13224</v>
      </c>
      <c r="H43" s="1549">
        <f t="shared" si="5"/>
        <v>100</v>
      </c>
      <c r="I43" s="1530"/>
      <c r="J43" s="654"/>
      <c r="K43" s="654"/>
      <c r="L43" s="642"/>
      <c r="M43" s="642"/>
      <c r="N43" s="642"/>
      <c r="O43" s="642">
        <v>13224</v>
      </c>
      <c r="P43" s="642"/>
      <c r="Q43" s="642"/>
      <c r="R43" s="642"/>
    </row>
    <row r="44" spans="1:18" s="85" customFormat="1" ht="15.75" customHeight="1" x14ac:dyDescent="0.2">
      <c r="A44" s="1201"/>
      <c r="B44" s="1201"/>
      <c r="C44" s="1199" t="s">
        <v>321</v>
      </c>
      <c r="D44" s="1223"/>
      <c r="E44" s="1551"/>
      <c r="F44" s="1551"/>
      <c r="G44" s="1552"/>
      <c r="H44" s="1549"/>
      <c r="I44" s="1530"/>
      <c r="J44" s="1204"/>
      <c r="K44" s="1204"/>
      <c r="L44" s="1194"/>
      <c r="M44" s="1194"/>
      <c r="N44" s="1194"/>
      <c r="O44" s="1194"/>
      <c r="P44" s="1194"/>
      <c r="Q44" s="1194"/>
      <c r="R44" s="1194"/>
    </row>
    <row r="45" spans="1:18" s="85" customFormat="1" ht="16.5" customHeight="1" x14ac:dyDescent="0.2">
      <c r="A45" s="1201"/>
      <c r="B45" s="1201"/>
      <c r="C45" s="1209" t="s">
        <v>322</v>
      </c>
      <c r="D45" s="1223">
        <v>131811</v>
      </c>
      <c r="E45" s="1551"/>
      <c r="F45" s="1551"/>
      <c r="G45" s="1552">
        <f t="shared" si="3"/>
        <v>100</v>
      </c>
      <c r="H45" s="1549"/>
      <c r="I45" s="1530"/>
      <c r="J45" s="1204"/>
      <c r="K45" s="1204"/>
      <c r="L45" s="1194"/>
      <c r="M45" s="1194"/>
      <c r="N45" s="1194">
        <v>100</v>
      </c>
      <c r="O45" s="1194"/>
      <c r="P45" s="1194"/>
      <c r="Q45" s="1194"/>
      <c r="R45" s="1194"/>
    </row>
    <row r="46" spans="1:18" s="85" customFormat="1" ht="15" customHeight="1" x14ac:dyDescent="0.2">
      <c r="A46" s="636"/>
      <c r="B46" s="636"/>
      <c r="C46" s="1220" t="s">
        <v>348</v>
      </c>
      <c r="D46" s="657"/>
      <c r="E46" s="1555"/>
      <c r="F46" s="1555"/>
      <c r="G46" s="1552"/>
      <c r="H46" s="1549"/>
      <c r="I46" s="1530"/>
      <c r="J46" s="642"/>
      <c r="K46" s="654"/>
      <c r="L46" s="654"/>
      <c r="M46" s="642"/>
      <c r="N46" s="642"/>
      <c r="O46" s="642"/>
      <c r="P46" s="642"/>
      <c r="Q46" s="642"/>
      <c r="R46" s="642"/>
    </row>
    <row r="47" spans="1:18" s="85" customFormat="1" ht="25.9" customHeight="1" x14ac:dyDescent="0.2">
      <c r="A47" s="636"/>
      <c r="B47" s="636"/>
      <c r="C47" s="663" t="s">
        <v>1317</v>
      </c>
      <c r="D47" s="657">
        <v>191801</v>
      </c>
      <c r="E47" s="1555"/>
      <c r="F47" s="1555">
        <v>120000</v>
      </c>
      <c r="G47" s="1552">
        <f t="shared" si="3"/>
        <v>120000</v>
      </c>
      <c r="H47" s="1549">
        <f t="shared" si="5"/>
        <v>100</v>
      </c>
      <c r="I47" s="1530">
        <v>120000</v>
      </c>
      <c r="J47" s="642"/>
      <c r="K47" s="654"/>
      <c r="L47" s="654"/>
      <c r="M47" s="642"/>
      <c r="N47" s="642"/>
      <c r="O47" s="642"/>
      <c r="P47" s="642"/>
      <c r="Q47" s="642"/>
      <c r="R47" s="642"/>
    </row>
    <row r="48" spans="1:18" s="85" customFormat="1" ht="13.5" customHeight="1" x14ac:dyDescent="0.2">
      <c r="A48" s="647"/>
      <c r="B48" s="647"/>
      <c r="C48" s="648" t="s">
        <v>164</v>
      </c>
      <c r="D48" s="664"/>
      <c r="E48" s="1557">
        <f>SUM(E14:E47)</f>
        <v>375825</v>
      </c>
      <c r="F48" s="1557">
        <f>SUM(F14:F47)</f>
        <v>424142</v>
      </c>
      <c r="G48" s="1557">
        <f>SUM(G14:G47)</f>
        <v>426335</v>
      </c>
      <c r="H48" s="1558">
        <f t="shared" si="5"/>
        <v>100.51704382023001</v>
      </c>
      <c r="I48" s="1533">
        <f t="shared" ref="I48:R48" si="6">SUM(I14:I47)</f>
        <v>370931</v>
      </c>
      <c r="J48" s="750">
        <f t="shared" si="6"/>
        <v>6000</v>
      </c>
      <c r="K48" s="750">
        <f t="shared" si="6"/>
        <v>0</v>
      </c>
      <c r="L48" s="750">
        <f t="shared" si="6"/>
        <v>9118</v>
      </c>
      <c r="M48" s="750">
        <f t="shared" si="6"/>
        <v>0</v>
      </c>
      <c r="N48" s="750">
        <f t="shared" si="6"/>
        <v>27062</v>
      </c>
      <c r="O48" s="750">
        <f t="shared" si="6"/>
        <v>13224</v>
      </c>
      <c r="P48" s="750">
        <f t="shared" si="6"/>
        <v>0</v>
      </c>
      <c r="Q48" s="750">
        <f t="shared" si="6"/>
        <v>0</v>
      </c>
      <c r="R48" s="750">
        <f t="shared" si="6"/>
        <v>0</v>
      </c>
    </row>
    <row r="49" spans="1:18" s="85" customFormat="1" ht="13.5" customHeight="1" x14ac:dyDescent="0.2">
      <c r="A49" s="665">
        <v>1</v>
      </c>
      <c r="B49" s="665">
        <v>14</v>
      </c>
      <c r="C49" s="666" t="s">
        <v>138</v>
      </c>
      <c r="D49" s="665"/>
      <c r="E49" s="1559"/>
      <c r="F49" s="1559"/>
      <c r="G49" s="1552"/>
      <c r="H49" s="1549"/>
      <c r="I49" s="1534"/>
      <c r="J49" s="650"/>
      <c r="K49" s="650"/>
      <c r="L49" s="650"/>
      <c r="M49" s="650"/>
      <c r="N49" s="650"/>
      <c r="O49" s="650"/>
      <c r="P49" s="650"/>
      <c r="Q49" s="650"/>
      <c r="R49" s="650"/>
    </row>
    <row r="50" spans="1:18" s="85" customFormat="1" ht="28.5" customHeight="1" x14ac:dyDescent="0.2">
      <c r="A50" s="636"/>
      <c r="B50" s="636"/>
      <c r="C50" s="667" t="s">
        <v>1543</v>
      </c>
      <c r="D50" s="665"/>
      <c r="E50" s="1559"/>
      <c r="F50" s="1559"/>
      <c r="G50" s="1552"/>
      <c r="H50" s="1549"/>
      <c r="I50" s="1534"/>
      <c r="J50" s="650"/>
      <c r="K50" s="650"/>
      <c r="L50" s="650"/>
      <c r="M50" s="650"/>
      <c r="N50" s="650"/>
      <c r="O50" s="650"/>
      <c r="P50" s="650"/>
      <c r="Q50" s="650"/>
      <c r="R50" s="650"/>
    </row>
    <row r="51" spans="1:18" s="85" customFormat="1" ht="24.75" customHeight="1" x14ac:dyDescent="0.2">
      <c r="A51" s="636"/>
      <c r="B51" s="636"/>
      <c r="C51" s="663" t="s">
        <v>166</v>
      </c>
      <c r="D51" s="638">
        <v>171967</v>
      </c>
      <c r="E51" s="1560">
        <v>5080</v>
      </c>
      <c r="F51" s="1560">
        <v>5080</v>
      </c>
      <c r="G51" s="1552">
        <f t="shared" ref="G51:G103" si="7">SUM(I51:R51)</f>
        <v>1855</v>
      </c>
      <c r="H51" s="1549">
        <f t="shared" si="5"/>
        <v>36.515748031496067</v>
      </c>
      <c r="I51" s="1530"/>
      <c r="J51" s="642"/>
      <c r="K51" s="642"/>
      <c r="L51" s="642">
        <v>1855</v>
      </c>
      <c r="M51" s="642"/>
      <c r="N51" s="642"/>
      <c r="O51" s="642"/>
      <c r="P51" s="642"/>
      <c r="Q51" s="642"/>
      <c r="R51" s="642"/>
    </row>
    <row r="52" spans="1:18" s="85" customFormat="1" ht="15.75" customHeight="1" x14ac:dyDescent="0.2">
      <c r="A52" s="636"/>
      <c r="B52" s="636"/>
      <c r="C52" s="668" t="s">
        <v>1544</v>
      </c>
      <c r="D52" s="638">
        <v>164903</v>
      </c>
      <c r="E52" s="1560">
        <v>4051</v>
      </c>
      <c r="F52" s="1560">
        <v>4051</v>
      </c>
      <c r="G52" s="1552">
        <f t="shared" si="7"/>
        <v>4051</v>
      </c>
      <c r="H52" s="1549">
        <f t="shared" si="5"/>
        <v>100</v>
      </c>
      <c r="I52" s="1530"/>
      <c r="J52" s="642"/>
      <c r="K52" s="642"/>
      <c r="L52" s="642"/>
      <c r="M52" s="642"/>
      <c r="N52" s="642"/>
      <c r="O52" s="642"/>
      <c r="P52" s="642"/>
      <c r="Q52" s="642">
        <v>4051</v>
      </c>
      <c r="R52" s="642"/>
    </row>
    <row r="53" spans="1:18" s="85" customFormat="1" ht="13.5" customHeight="1" x14ac:dyDescent="0.2">
      <c r="A53" s="647"/>
      <c r="B53" s="647"/>
      <c r="C53" s="669" t="s">
        <v>167</v>
      </c>
      <c r="D53" s="664"/>
      <c r="E53" s="1557">
        <f>SUM(E49:E52)</f>
        <v>9131</v>
      </c>
      <c r="F53" s="1557">
        <f t="shared" ref="F53:R53" si="8">SUM(F49:F52)</f>
        <v>9131</v>
      </c>
      <c r="G53" s="1557">
        <f t="shared" si="8"/>
        <v>5906</v>
      </c>
      <c r="H53" s="1558">
        <f t="shared" si="5"/>
        <v>64.680757857846899</v>
      </c>
      <c r="I53" s="1533">
        <f t="shared" si="8"/>
        <v>0</v>
      </c>
      <c r="J53" s="750">
        <f t="shared" si="8"/>
        <v>0</v>
      </c>
      <c r="K53" s="750">
        <f t="shared" si="8"/>
        <v>0</v>
      </c>
      <c r="L53" s="750">
        <f t="shared" si="8"/>
        <v>1855</v>
      </c>
      <c r="M53" s="750">
        <f t="shared" si="8"/>
        <v>0</v>
      </c>
      <c r="N53" s="750">
        <f t="shared" si="8"/>
        <v>0</v>
      </c>
      <c r="O53" s="750">
        <f t="shared" si="8"/>
        <v>0</v>
      </c>
      <c r="P53" s="750">
        <f t="shared" si="8"/>
        <v>0</v>
      </c>
      <c r="Q53" s="750">
        <f t="shared" si="8"/>
        <v>4051</v>
      </c>
      <c r="R53" s="750">
        <f t="shared" si="8"/>
        <v>0</v>
      </c>
    </row>
    <row r="54" spans="1:18" s="150" customFormat="1" ht="13.5" customHeight="1" x14ac:dyDescent="0.2">
      <c r="A54" s="634">
        <v>1</v>
      </c>
      <c r="B54" s="634">
        <v>15</v>
      </c>
      <c r="C54" s="670" t="s">
        <v>168</v>
      </c>
      <c r="D54" s="636"/>
      <c r="E54" s="1542"/>
      <c r="F54" s="1542"/>
      <c r="G54" s="1552"/>
      <c r="H54" s="1549"/>
      <c r="I54" s="1530"/>
      <c r="J54" s="642"/>
      <c r="K54" s="642"/>
      <c r="L54" s="642"/>
      <c r="M54" s="642"/>
      <c r="N54" s="642"/>
      <c r="O54" s="642"/>
      <c r="P54" s="642"/>
      <c r="Q54" s="642"/>
      <c r="R54" s="642"/>
    </row>
    <row r="55" spans="1:18" s="150" customFormat="1" ht="24.95" customHeight="1" x14ac:dyDescent="0.2">
      <c r="A55" s="634"/>
      <c r="B55" s="634"/>
      <c r="C55" s="671" t="s">
        <v>169</v>
      </c>
      <c r="D55" s="672"/>
      <c r="E55" s="1249"/>
      <c r="F55" s="1249"/>
      <c r="G55" s="1552"/>
      <c r="H55" s="1549"/>
      <c r="I55" s="1535"/>
      <c r="J55" s="673"/>
      <c r="K55" s="673"/>
      <c r="L55" s="673"/>
      <c r="M55" s="673"/>
      <c r="N55" s="673"/>
      <c r="O55" s="673"/>
      <c r="P55" s="673"/>
      <c r="Q55" s="673"/>
      <c r="R55" s="673"/>
    </row>
    <row r="56" spans="1:18" s="150" customFormat="1" ht="18.600000000000001" customHeight="1" x14ac:dyDescent="0.2">
      <c r="A56" s="674"/>
      <c r="B56" s="674"/>
      <c r="C56" s="675" t="s">
        <v>1398</v>
      </c>
      <c r="D56" s="672">
        <v>151906</v>
      </c>
      <c r="E56" s="1249">
        <v>17780</v>
      </c>
      <c r="F56" s="1249">
        <v>13824</v>
      </c>
      <c r="G56" s="1552">
        <f t="shared" si="7"/>
        <v>13824</v>
      </c>
      <c r="H56" s="1549">
        <f t="shared" si="5"/>
        <v>100</v>
      </c>
      <c r="I56" s="1530"/>
      <c r="J56" s="673"/>
      <c r="K56" s="673"/>
      <c r="L56" s="673">
        <v>13824</v>
      </c>
      <c r="M56" s="676"/>
      <c r="N56" s="676"/>
      <c r="O56" s="676"/>
      <c r="P56" s="676"/>
      <c r="Q56" s="676"/>
      <c r="R56" s="673"/>
    </row>
    <row r="57" spans="1:18" s="150" customFormat="1" ht="15" customHeight="1" x14ac:dyDescent="0.2">
      <c r="A57" s="674"/>
      <c r="B57" s="674"/>
      <c r="C57" s="677" t="s">
        <v>170</v>
      </c>
      <c r="D57" s="678" t="s">
        <v>1818</v>
      </c>
      <c r="E57" s="1561">
        <v>266700</v>
      </c>
      <c r="F57" s="1561">
        <v>254159</v>
      </c>
      <c r="G57" s="1552">
        <f t="shared" si="7"/>
        <v>254967</v>
      </c>
      <c r="H57" s="1549">
        <f t="shared" si="5"/>
        <v>100.31791122879771</v>
      </c>
      <c r="I57" s="1530"/>
      <c r="J57" s="673"/>
      <c r="K57" s="673"/>
      <c r="L57" s="673">
        <v>254967</v>
      </c>
      <c r="M57" s="676"/>
      <c r="N57" s="676"/>
      <c r="O57" s="676"/>
      <c r="P57" s="676"/>
      <c r="Q57" s="676"/>
      <c r="R57" s="673"/>
    </row>
    <row r="58" spans="1:18" s="150" customFormat="1" ht="15" customHeight="1" x14ac:dyDescent="0.2">
      <c r="A58" s="674"/>
      <c r="B58" s="674"/>
      <c r="C58" s="677" t="s">
        <v>1545</v>
      </c>
      <c r="D58" s="672">
        <v>151909</v>
      </c>
      <c r="E58" s="1249"/>
      <c r="F58" s="1249">
        <v>15874</v>
      </c>
      <c r="G58" s="1552">
        <f t="shared" si="7"/>
        <v>15936</v>
      </c>
      <c r="H58" s="1549">
        <f t="shared" si="5"/>
        <v>100.39057578430138</v>
      </c>
      <c r="I58" s="1530"/>
      <c r="J58" s="673"/>
      <c r="K58" s="673"/>
      <c r="L58" s="673">
        <v>15936</v>
      </c>
      <c r="M58" s="676"/>
      <c r="N58" s="676"/>
      <c r="O58" s="676"/>
      <c r="P58" s="676"/>
      <c r="Q58" s="676"/>
      <c r="R58" s="673"/>
    </row>
    <row r="59" spans="1:18" s="150" customFormat="1" ht="24" customHeight="1" x14ac:dyDescent="0.2">
      <c r="A59" s="1247"/>
      <c r="B59" s="1247"/>
      <c r="C59" s="1252" t="s">
        <v>1817</v>
      </c>
      <c r="D59" s="1248">
        <v>162903</v>
      </c>
      <c r="E59" s="1249"/>
      <c r="F59" s="1249"/>
      <c r="G59" s="1552">
        <f t="shared" si="7"/>
        <v>11930</v>
      </c>
      <c r="H59" s="1549"/>
      <c r="I59" s="1530"/>
      <c r="J59" s="1250"/>
      <c r="K59" s="1250"/>
      <c r="L59" s="1250">
        <v>11930</v>
      </c>
      <c r="M59" s="1251"/>
      <c r="N59" s="1251"/>
      <c r="O59" s="1251"/>
      <c r="P59" s="1251"/>
      <c r="Q59" s="1251"/>
      <c r="R59" s="1250"/>
    </row>
    <row r="60" spans="1:18" s="150" customFormat="1" ht="15" customHeight="1" x14ac:dyDescent="0.2">
      <c r="A60" s="1196"/>
      <c r="B60" s="1196"/>
      <c r="C60" s="1209" t="s">
        <v>179</v>
      </c>
      <c r="D60" s="341"/>
      <c r="E60" s="1249"/>
      <c r="F60" s="1249"/>
      <c r="G60" s="1552"/>
      <c r="H60" s="1549"/>
      <c r="I60" s="1530"/>
      <c r="J60" s="1194"/>
      <c r="K60" s="1194"/>
      <c r="L60" s="1194"/>
      <c r="M60" s="1204"/>
      <c r="N60" s="1204"/>
      <c r="O60" s="1204"/>
      <c r="P60" s="1204"/>
      <c r="Q60" s="1204"/>
      <c r="R60" s="1194"/>
    </row>
    <row r="61" spans="1:18" s="150" customFormat="1" ht="15" customHeight="1" x14ac:dyDescent="0.2">
      <c r="A61" s="1196"/>
      <c r="B61" s="1196"/>
      <c r="C61" s="1199" t="s">
        <v>180</v>
      </c>
      <c r="D61" s="341">
        <v>151301</v>
      </c>
      <c r="E61" s="1249"/>
      <c r="F61" s="1249"/>
      <c r="G61" s="1552">
        <f>SUM(I61:R61)</f>
        <v>608</v>
      </c>
      <c r="H61" s="1549"/>
      <c r="I61" s="1530"/>
      <c r="J61" s="1194"/>
      <c r="K61" s="1194"/>
      <c r="L61" s="1194">
        <v>608</v>
      </c>
      <c r="M61" s="1204"/>
      <c r="N61" s="1204"/>
      <c r="O61" s="1204"/>
      <c r="P61" s="1204"/>
      <c r="Q61" s="1204"/>
      <c r="R61" s="1194"/>
    </row>
    <row r="62" spans="1:18" s="150" customFormat="1" ht="44.25" customHeight="1" x14ac:dyDescent="0.2">
      <c r="A62" s="1196"/>
      <c r="B62" s="1196"/>
      <c r="C62" s="1206" t="s">
        <v>1444</v>
      </c>
      <c r="D62" s="341">
        <v>151323</v>
      </c>
      <c r="E62" s="1249"/>
      <c r="F62" s="1249"/>
      <c r="G62" s="1552">
        <f>SUM(I62:R62)</f>
        <v>31</v>
      </c>
      <c r="H62" s="1549"/>
      <c r="I62" s="1530">
        <v>31</v>
      </c>
      <c r="J62" s="1194"/>
      <c r="K62" s="1194"/>
      <c r="L62" s="1194"/>
      <c r="M62" s="1204"/>
      <c r="N62" s="1204"/>
      <c r="O62" s="1204"/>
      <c r="P62" s="1204"/>
      <c r="Q62" s="1204"/>
      <c r="R62" s="1194"/>
    </row>
    <row r="63" spans="1:18" s="150" customFormat="1" ht="15" customHeight="1" x14ac:dyDescent="0.2">
      <c r="A63" s="674"/>
      <c r="B63" s="674"/>
      <c r="C63" s="679" t="s">
        <v>171</v>
      </c>
      <c r="D63" s="680"/>
      <c r="E63" s="1562"/>
      <c r="F63" s="1562"/>
      <c r="G63" s="1552"/>
      <c r="H63" s="1549"/>
      <c r="I63" s="1530"/>
      <c r="J63" s="673"/>
      <c r="K63" s="673"/>
      <c r="L63" s="673"/>
      <c r="M63" s="676"/>
      <c r="N63" s="676"/>
      <c r="O63" s="676"/>
      <c r="P63" s="676"/>
      <c r="Q63" s="676"/>
      <c r="R63" s="673"/>
    </row>
    <row r="64" spans="1:18" s="150" customFormat="1" ht="15" customHeight="1" x14ac:dyDescent="0.2">
      <c r="A64" s="674"/>
      <c r="B64" s="674"/>
      <c r="C64" s="677" t="s">
        <v>1546</v>
      </c>
      <c r="D64" s="691" t="s">
        <v>1798</v>
      </c>
      <c r="E64" s="1561">
        <v>1270</v>
      </c>
      <c r="F64" s="1561">
        <v>1270</v>
      </c>
      <c r="G64" s="1552">
        <f t="shared" si="7"/>
        <v>229</v>
      </c>
      <c r="H64" s="1549">
        <f t="shared" si="5"/>
        <v>18.031496062992126</v>
      </c>
      <c r="I64" s="1530"/>
      <c r="J64" s="673"/>
      <c r="K64" s="673"/>
      <c r="L64" s="673">
        <v>229</v>
      </c>
      <c r="M64" s="676"/>
      <c r="N64" s="676"/>
      <c r="O64" s="676"/>
      <c r="P64" s="676"/>
      <c r="Q64" s="676"/>
      <c r="R64" s="673"/>
    </row>
    <row r="65" spans="1:18" s="150" customFormat="1" ht="15" customHeight="1" x14ac:dyDescent="0.2">
      <c r="A65" s="674"/>
      <c r="B65" s="674"/>
      <c r="C65" s="681" t="s">
        <v>173</v>
      </c>
      <c r="D65" s="691" t="s">
        <v>174</v>
      </c>
      <c r="E65" s="1561">
        <v>635</v>
      </c>
      <c r="F65" s="1561">
        <v>682</v>
      </c>
      <c r="G65" s="1552">
        <f t="shared" si="7"/>
        <v>3316</v>
      </c>
      <c r="H65" s="1549">
        <f t="shared" si="5"/>
        <v>486.21700879765399</v>
      </c>
      <c r="I65" s="1530"/>
      <c r="J65" s="673"/>
      <c r="K65" s="673"/>
      <c r="L65" s="673">
        <v>3316</v>
      </c>
      <c r="M65" s="676"/>
      <c r="N65" s="676"/>
      <c r="O65" s="676"/>
      <c r="P65" s="676"/>
      <c r="Q65" s="676"/>
      <c r="R65" s="673"/>
    </row>
    <row r="66" spans="1:18" s="150" customFormat="1" ht="15" customHeight="1" x14ac:dyDescent="0.2">
      <c r="A66" s="674"/>
      <c r="B66" s="674"/>
      <c r="C66" s="682" t="s">
        <v>388</v>
      </c>
      <c r="D66" s="683" t="s">
        <v>643</v>
      </c>
      <c r="E66" s="1249">
        <v>37113</v>
      </c>
      <c r="F66" s="1249">
        <v>37113</v>
      </c>
      <c r="G66" s="1552">
        <f t="shared" si="7"/>
        <v>37468</v>
      </c>
      <c r="H66" s="1549">
        <f t="shared" si="5"/>
        <v>100.9565381402743</v>
      </c>
      <c r="I66" s="1530"/>
      <c r="J66" s="673"/>
      <c r="K66" s="673">
        <v>355</v>
      </c>
      <c r="L66" s="673"/>
      <c r="M66" s="673"/>
      <c r="N66" s="673"/>
      <c r="O66" s="673"/>
      <c r="P66" s="673"/>
      <c r="Q66" s="673">
        <v>37113</v>
      </c>
      <c r="R66" s="673"/>
    </row>
    <row r="67" spans="1:18" s="150" customFormat="1" ht="18" customHeight="1" x14ac:dyDescent="0.2">
      <c r="A67" s="674"/>
      <c r="B67" s="674"/>
      <c r="C67" s="684" t="s">
        <v>1547</v>
      </c>
      <c r="D67" s="683"/>
      <c r="E67" s="1249"/>
      <c r="F67" s="1249"/>
      <c r="G67" s="1552"/>
      <c r="H67" s="1549"/>
      <c r="I67" s="1530"/>
      <c r="J67" s="673"/>
      <c r="K67" s="673"/>
      <c r="L67" s="673"/>
      <c r="M67" s="676"/>
      <c r="N67" s="676"/>
      <c r="O67" s="676"/>
      <c r="P67" s="676"/>
      <c r="Q67" s="673"/>
      <c r="R67" s="673"/>
    </row>
    <row r="68" spans="1:18" s="150" customFormat="1" ht="18" customHeight="1" x14ac:dyDescent="0.2">
      <c r="A68" s="674"/>
      <c r="B68" s="674"/>
      <c r="C68" s="684" t="s">
        <v>1399</v>
      </c>
      <c r="D68" s="683" t="s">
        <v>1318</v>
      </c>
      <c r="E68" s="1249">
        <v>3175</v>
      </c>
      <c r="F68" s="1249">
        <v>3175</v>
      </c>
      <c r="G68" s="1552">
        <f t="shared" si="7"/>
        <v>5783</v>
      </c>
      <c r="H68" s="1549">
        <f t="shared" si="5"/>
        <v>182.14173228346456</v>
      </c>
      <c r="I68" s="1530"/>
      <c r="J68" s="673"/>
      <c r="K68" s="673">
        <v>2793</v>
      </c>
      <c r="L68" s="673">
        <v>2990</v>
      </c>
      <c r="M68" s="676"/>
      <c r="N68" s="676"/>
      <c r="O68" s="676"/>
      <c r="P68" s="676"/>
      <c r="Q68" s="673"/>
      <c r="R68" s="673"/>
    </row>
    <row r="69" spans="1:18" s="150" customFormat="1" ht="38.25" customHeight="1" x14ac:dyDescent="0.2">
      <c r="A69" s="674"/>
      <c r="B69" s="674"/>
      <c r="C69" s="685" t="s">
        <v>1548</v>
      </c>
      <c r="D69" s="672" t="s">
        <v>1549</v>
      </c>
      <c r="E69" s="1249"/>
      <c r="F69" s="1249">
        <v>10916</v>
      </c>
      <c r="G69" s="1552">
        <f t="shared" si="7"/>
        <v>10916</v>
      </c>
      <c r="H69" s="1549">
        <f t="shared" si="5"/>
        <v>100</v>
      </c>
      <c r="I69" s="1530"/>
      <c r="J69" s="673"/>
      <c r="K69" s="673"/>
      <c r="L69" s="673"/>
      <c r="M69" s="673"/>
      <c r="N69" s="673"/>
      <c r="O69" s="673">
        <v>10916</v>
      </c>
      <c r="P69" s="676"/>
      <c r="Q69" s="673"/>
      <c r="R69" s="673"/>
    </row>
    <row r="70" spans="1:18" s="150" customFormat="1" ht="18" customHeight="1" x14ac:dyDescent="0.2">
      <c r="A70" s="674"/>
      <c r="B70" s="674"/>
      <c r="C70" s="684" t="s">
        <v>175</v>
      </c>
      <c r="D70" s="672"/>
      <c r="E70" s="1249"/>
      <c r="F70" s="1249"/>
      <c r="G70" s="1552"/>
      <c r="H70" s="1549"/>
      <c r="I70" s="1530"/>
      <c r="J70" s="673"/>
      <c r="K70" s="673"/>
      <c r="L70" s="673"/>
      <c r="M70" s="676"/>
      <c r="N70" s="676"/>
      <c r="O70" s="676"/>
      <c r="P70" s="676"/>
      <c r="Q70" s="673"/>
      <c r="R70" s="673"/>
    </row>
    <row r="71" spans="1:18" s="150" customFormat="1" ht="18" customHeight="1" x14ac:dyDescent="0.2">
      <c r="A71" s="674"/>
      <c r="B71" s="674"/>
      <c r="C71" s="684" t="s">
        <v>1550</v>
      </c>
      <c r="D71" s="672" t="s">
        <v>1491</v>
      </c>
      <c r="E71" s="1249">
        <v>4318</v>
      </c>
      <c r="F71" s="1249">
        <v>4318</v>
      </c>
      <c r="G71" s="1552">
        <f t="shared" si="7"/>
        <v>2452</v>
      </c>
      <c r="H71" s="1549">
        <f t="shared" si="5"/>
        <v>56.785548865215375</v>
      </c>
      <c r="I71" s="1530"/>
      <c r="J71" s="673"/>
      <c r="K71" s="673"/>
      <c r="L71" s="673">
        <v>2452</v>
      </c>
      <c r="M71" s="676"/>
      <c r="N71" s="676"/>
      <c r="O71" s="676"/>
      <c r="P71" s="676"/>
      <c r="Q71" s="673"/>
      <c r="R71" s="673"/>
    </row>
    <row r="72" spans="1:18" s="150" customFormat="1" ht="18" customHeight="1" x14ac:dyDescent="0.2">
      <c r="A72" s="674"/>
      <c r="B72" s="674"/>
      <c r="C72" s="682" t="s">
        <v>390</v>
      </c>
      <c r="D72" s="672" t="s">
        <v>1400</v>
      </c>
      <c r="E72" s="1249">
        <v>44000</v>
      </c>
      <c r="F72" s="1249">
        <v>67975</v>
      </c>
      <c r="G72" s="1552">
        <f t="shared" si="7"/>
        <v>67976</v>
      </c>
      <c r="H72" s="1549">
        <f t="shared" si="5"/>
        <v>100.00147112909157</v>
      </c>
      <c r="I72" s="1530"/>
      <c r="J72" s="673"/>
      <c r="K72" s="673"/>
      <c r="L72" s="673">
        <v>67976</v>
      </c>
      <c r="M72" s="676"/>
      <c r="N72" s="676"/>
      <c r="O72" s="676"/>
      <c r="P72" s="676"/>
      <c r="Q72" s="673"/>
      <c r="R72" s="673"/>
    </row>
    <row r="73" spans="1:18" s="150" customFormat="1" ht="18" customHeight="1" x14ac:dyDescent="0.2">
      <c r="A73" s="674"/>
      <c r="B73" s="674"/>
      <c r="C73" s="682" t="s">
        <v>1401</v>
      </c>
      <c r="D73" s="695" t="s">
        <v>644</v>
      </c>
      <c r="E73" s="1550"/>
      <c r="F73" s="1550">
        <v>15951</v>
      </c>
      <c r="G73" s="1552">
        <f t="shared" si="7"/>
        <v>15926</v>
      </c>
      <c r="H73" s="1549">
        <f t="shared" si="5"/>
        <v>99.843270014419161</v>
      </c>
      <c r="I73" s="1530"/>
      <c r="J73" s="673"/>
      <c r="K73" s="673"/>
      <c r="L73" s="673">
        <v>15926</v>
      </c>
      <c r="M73" s="676"/>
      <c r="N73" s="676"/>
      <c r="O73" s="676"/>
      <c r="P73" s="676"/>
      <c r="Q73" s="673"/>
      <c r="R73" s="673"/>
    </row>
    <row r="74" spans="1:18" s="150" customFormat="1" ht="18" customHeight="1" x14ac:dyDescent="0.2">
      <c r="A74" s="674"/>
      <c r="B74" s="674"/>
      <c r="C74" s="686" t="s">
        <v>176</v>
      </c>
      <c r="D74" s="1224"/>
      <c r="E74" s="1317"/>
      <c r="F74" s="1317"/>
      <c r="G74" s="1552"/>
      <c r="H74" s="1549"/>
      <c r="I74" s="1530"/>
      <c r="J74" s="673"/>
      <c r="K74" s="673"/>
      <c r="L74" s="673"/>
      <c r="M74" s="676"/>
      <c r="N74" s="676"/>
      <c r="O74" s="676"/>
      <c r="P74" s="676"/>
      <c r="Q74" s="673"/>
      <c r="R74" s="673"/>
    </row>
    <row r="75" spans="1:18" s="150" customFormat="1" ht="18" customHeight="1" x14ac:dyDescent="0.2">
      <c r="A75" s="674"/>
      <c r="B75" s="674"/>
      <c r="C75" s="687" t="s">
        <v>1551</v>
      </c>
      <c r="D75" s="1225" t="s">
        <v>1552</v>
      </c>
      <c r="E75" s="1563"/>
      <c r="F75" s="1563">
        <v>5080</v>
      </c>
      <c r="G75" s="1552">
        <f t="shared" si="7"/>
        <v>5080</v>
      </c>
      <c r="H75" s="1549">
        <f t="shared" si="5"/>
        <v>100</v>
      </c>
      <c r="I75" s="1530"/>
      <c r="J75" s="673"/>
      <c r="K75" s="673"/>
      <c r="L75" s="673">
        <v>1080</v>
      </c>
      <c r="M75" s="673">
        <v>4000</v>
      </c>
      <c r="N75" s="676"/>
      <c r="O75" s="676"/>
      <c r="P75" s="676"/>
      <c r="Q75" s="673"/>
      <c r="R75" s="673"/>
    </row>
    <row r="76" spans="1:18" s="150" customFormat="1" ht="30.75" customHeight="1" x14ac:dyDescent="0.2">
      <c r="A76" s="674"/>
      <c r="B76" s="674"/>
      <c r="C76" s="688" t="s">
        <v>1553</v>
      </c>
      <c r="D76" s="672" t="s">
        <v>1554</v>
      </c>
      <c r="E76" s="1249"/>
      <c r="F76" s="1249">
        <v>1971</v>
      </c>
      <c r="G76" s="1552">
        <f t="shared" si="7"/>
        <v>1972</v>
      </c>
      <c r="H76" s="1549">
        <f t="shared" si="5"/>
        <v>100.05073566717402</v>
      </c>
      <c r="I76" s="1530"/>
      <c r="J76" s="673"/>
      <c r="K76" s="673"/>
      <c r="L76" s="673"/>
      <c r="M76" s="673"/>
      <c r="N76" s="673"/>
      <c r="O76" s="673">
        <v>1972</v>
      </c>
      <c r="P76" s="676"/>
      <c r="Q76" s="673"/>
      <c r="R76" s="673"/>
    </row>
    <row r="77" spans="1:18" s="150" customFormat="1" ht="23.25" customHeight="1" x14ac:dyDescent="0.2">
      <c r="A77" s="674"/>
      <c r="B77" s="674"/>
      <c r="C77" s="675" t="s">
        <v>181</v>
      </c>
      <c r="D77" s="672"/>
      <c r="E77" s="1249"/>
      <c r="F77" s="1249"/>
      <c r="G77" s="1552"/>
      <c r="H77" s="1549"/>
      <c r="I77" s="1530"/>
      <c r="J77" s="673"/>
      <c r="K77" s="673"/>
      <c r="L77" s="673"/>
      <c r="M77" s="676"/>
      <c r="N77" s="676"/>
      <c r="O77" s="676"/>
      <c r="P77" s="676"/>
      <c r="Q77" s="673"/>
      <c r="R77" s="673"/>
    </row>
    <row r="78" spans="1:18" s="150" customFormat="1" ht="29.45" customHeight="1" x14ac:dyDescent="0.2">
      <c r="A78" s="674"/>
      <c r="B78" s="674"/>
      <c r="C78" s="689" t="s">
        <v>182</v>
      </c>
      <c r="D78" s="695">
        <v>151910</v>
      </c>
      <c r="E78" s="1550">
        <v>466725</v>
      </c>
      <c r="F78" s="1550">
        <v>486972</v>
      </c>
      <c r="G78" s="1552">
        <f t="shared" si="7"/>
        <v>494458</v>
      </c>
      <c r="H78" s="1549">
        <f t="shared" si="5"/>
        <v>101.53725470868962</v>
      </c>
      <c r="I78" s="1530"/>
      <c r="J78" s="673"/>
      <c r="K78" s="673"/>
      <c r="L78" s="673">
        <v>494458</v>
      </c>
      <c r="M78" s="676"/>
      <c r="N78" s="676"/>
      <c r="O78" s="676"/>
      <c r="P78" s="676"/>
      <c r="Q78" s="673"/>
      <c r="R78" s="673"/>
    </row>
    <row r="79" spans="1:18" s="150" customFormat="1" ht="17.25" customHeight="1" x14ac:dyDescent="0.2">
      <c r="A79" s="674"/>
      <c r="B79" s="674"/>
      <c r="C79" s="684" t="s">
        <v>178</v>
      </c>
      <c r="D79" s="695"/>
      <c r="E79" s="1550"/>
      <c r="F79" s="1550"/>
      <c r="G79" s="1552"/>
      <c r="H79" s="1549"/>
      <c r="I79" s="1530"/>
      <c r="J79" s="673"/>
      <c r="K79" s="673"/>
      <c r="L79" s="673"/>
      <c r="M79" s="676"/>
      <c r="N79" s="676"/>
      <c r="O79" s="676"/>
      <c r="P79" s="676"/>
      <c r="Q79" s="673"/>
      <c r="R79" s="673"/>
    </row>
    <row r="80" spans="1:18" s="150" customFormat="1" ht="22.5" customHeight="1" x14ac:dyDescent="0.2">
      <c r="A80" s="674"/>
      <c r="B80" s="674"/>
      <c r="C80" s="684" t="s">
        <v>1555</v>
      </c>
      <c r="D80" s="695" t="s">
        <v>1282</v>
      </c>
      <c r="E80" s="1550"/>
      <c r="F80" s="1550">
        <v>31200</v>
      </c>
      <c r="G80" s="1552">
        <f t="shared" si="7"/>
        <v>31210</v>
      </c>
      <c r="H80" s="1549">
        <f t="shared" si="5"/>
        <v>100.03205128205128</v>
      </c>
      <c r="I80" s="1530"/>
      <c r="J80" s="673"/>
      <c r="K80" s="673"/>
      <c r="L80" s="673">
        <v>31210</v>
      </c>
      <c r="M80" s="676"/>
      <c r="N80" s="676"/>
      <c r="O80" s="676"/>
      <c r="P80" s="676"/>
      <c r="Q80" s="673"/>
      <c r="R80" s="673"/>
    </row>
    <row r="81" spans="1:18" s="150" customFormat="1" ht="22.5" customHeight="1" x14ac:dyDescent="0.2">
      <c r="A81" s="1196"/>
      <c r="B81" s="1196"/>
      <c r="C81" s="1221" t="s">
        <v>1448</v>
      </c>
      <c r="D81" s="1226" t="s">
        <v>1795</v>
      </c>
      <c r="E81" s="1550"/>
      <c r="F81" s="1550"/>
      <c r="G81" s="1552">
        <f t="shared" si="7"/>
        <v>788</v>
      </c>
      <c r="H81" s="1549"/>
      <c r="I81" s="1530"/>
      <c r="J81" s="1194"/>
      <c r="K81" s="1194"/>
      <c r="L81" s="1194">
        <v>788</v>
      </c>
      <c r="M81" s="1204"/>
      <c r="N81" s="1204"/>
      <c r="O81" s="1204"/>
      <c r="P81" s="1204"/>
      <c r="Q81" s="1194"/>
      <c r="R81" s="1194"/>
    </row>
    <row r="82" spans="1:18" s="150" customFormat="1" ht="24" customHeight="1" x14ac:dyDescent="0.2">
      <c r="A82" s="674"/>
      <c r="B82" s="674"/>
      <c r="C82" s="1683" t="s">
        <v>1556</v>
      </c>
      <c r="D82" s="1683"/>
      <c r="E82" s="1317"/>
      <c r="F82" s="1317"/>
      <c r="G82" s="1552"/>
      <c r="H82" s="1549"/>
      <c r="I82" s="1530"/>
      <c r="J82" s="673"/>
      <c r="K82" s="673"/>
      <c r="L82" s="673"/>
      <c r="M82" s="676"/>
      <c r="N82" s="676"/>
      <c r="O82" s="676"/>
      <c r="P82" s="676"/>
      <c r="Q82" s="673"/>
      <c r="R82" s="673"/>
    </row>
    <row r="83" spans="1:18" s="150" customFormat="1" ht="14.25" customHeight="1" x14ac:dyDescent="0.2">
      <c r="A83" s="674"/>
      <c r="B83" s="674"/>
      <c r="C83" s="690" t="s">
        <v>177</v>
      </c>
      <c r="D83" s="691">
        <v>151401</v>
      </c>
      <c r="E83" s="1561"/>
      <c r="F83" s="1561">
        <v>3505</v>
      </c>
      <c r="G83" s="1552">
        <f t="shared" si="7"/>
        <v>5935</v>
      </c>
      <c r="H83" s="1549">
        <f t="shared" si="5"/>
        <v>169.32952924393723</v>
      </c>
      <c r="I83" s="1530"/>
      <c r="J83" s="673"/>
      <c r="K83" s="673"/>
      <c r="L83" s="673">
        <v>5935</v>
      </c>
      <c r="M83" s="676"/>
      <c r="N83" s="676"/>
      <c r="O83" s="676"/>
      <c r="P83" s="676"/>
      <c r="Q83" s="673"/>
      <c r="R83" s="673"/>
    </row>
    <row r="84" spans="1:18" s="150" customFormat="1" ht="14.25" customHeight="1" x14ac:dyDescent="0.2">
      <c r="A84" s="1196"/>
      <c r="B84" s="1196"/>
      <c r="C84" s="1209" t="s">
        <v>379</v>
      </c>
      <c r="D84" s="1227">
        <v>151402</v>
      </c>
      <c r="E84" s="1561"/>
      <c r="F84" s="1561"/>
      <c r="G84" s="1552">
        <f t="shared" si="7"/>
        <v>390</v>
      </c>
      <c r="H84" s="1549"/>
      <c r="I84" s="1530"/>
      <c r="J84" s="1194"/>
      <c r="K84" s="1194"/>
      <c r="L84" s="1194">
        <v>390</v>
      </c>
      <c r="M84" s="1204"/>
      <c r="N84" s="1204"/>
      <c r="O84" s="1204"/>
      <c r="P84" s="1204"/>
      <c r="Q84" s="1194"/>
      <c r="R84" s="1194"/>
    </row>
    <row r="85" spans="1:18" s="150" customFormat="1" ht="14.25" customHeight="1" x14ac:dyDescent="0.2">
      <c r="A85" s="1196"/>
      <c r="B85" s="1196"/>
      <c r="C85" s="1209" t="s">
        <v>380</v>
      </c>
      <c r="D85" s="1227">
        <v>151407</v>
      </c>
      <c r="E85" s="1561"/>
      <c r="F85" s="1561"/>
      <c r="G85" s="1552">
        <f t="shared" si="7"/>
        <v>47</v>
      </c>
      <c r="H85" s="1549"/>
      <c r="I85" s="1530"/>
      <c r="J85" s="1194"/>
      <c r="K85" s="1194"/>
      <c r="L85" s="1194">
        <v>47</v>
      </c>
      <c r="M85" s="1204"/>
      <c r="N85" s="1204"/>
      <c r="O85" s="1204"/>
      <c r="P85" s="1204"/>
      <c r="Q85" s="1194"/>
      <c r="R85" s="1194"/>
    </row>
    <row r="86" spans="1:18" s="150" customFormat="1" ht="14.25" customHeight="1" x14ac:dyDescent="0.2">
      <c r="A86" s="1196"/>
      <c r="B86" s="1196"/>
      <c r="C86" s="1199" t="s">
        <v>175</v>
      </c>
      <c r="D86" s="1227"/>
      <c r="E86" s="1561"/>
      <c r="F86" s="1561"/>
      <c r="G86" s="1552"/>
      <c r="H86" s="1549"/>
      <c r="I86" s="1530"/>
      <c r="J86" s="1194"/>
      <c r="K86" s="1194"/>
      <c r="L86" s="1194"/>
      <c r="M86" s="1204"/>
      <c r="N86" s="1204"/>
      <c r="O86" s="1204"/>
      <c r="P86" s="1204"/>
      <c r="Q86" s="1194"/>
      <c r="R86" s="1194"/>
    </row>
    <row r="87" spans="1:18" s="150" customFormat="1" ht="14.25" customHeight="1" x14ac:dyDescent="0.2">
      <c r="A87" s="1196"/>
      <c r="B87" s="1196"/>
      <c r="C87" s="1209" t="s">
        <v>387</v>
      </c>
      <c r="D87" s="1227">
        <v>151601</v>
      </c>
      <c r="E87" s="1561"/>
      <c r="F87" s="1561"/>
      <c r="G87" s="1552">
        <f>SUM(I87:R87)</f>
        <v>37</v>
      </c>
      <c r="H87" s="1549"/>
      <c r="I87" s="1530"/>
      <c r="J87" s="1194"/>
      <c r="K87" s="1194">
        <v>15</v>
      </c>
      <c r="L87" s="1194">
        <v>22</v>
      </c>
      <c r="M87" s="1204"/>
      <c r="N87" s="1204"/>
      <c r="O87" s="1204"/>
      <c r="P87" s="1204"/>
      <c r="Q87" s="1194"/>
      <c r="R87" s="1194"/>
    </row>
    <row r="88" spans="1:18" s="150" customFormat="1" ht="14.25" customHeight="1" x14ac:dyDescent="0.2">
      <c r="A88" s="1196"/>
      <c r="B88" s="1196"/>
      <c r="C88" s="1209" t="s">
        <v>394</v>
      </c>
      <c r="D88" s="1227">
        <v>151631</v>
      </c>
      <c r="E88" s="1561"/>
      <c r="F88" s="1561"/>
      <c r="G88" s="1552">
        <f>SUM(I88:R88)</f>
        <v>42</v>
      </c>
      <c r="H88" s="1549"/>
      <c r="I88" s="1530"/>
      <c r="J88" s="1194"/>
      <c r="K88" s="1194"/>
      <c r="L88" s="1194">
        <v>42</v>
      </c>
      <c r="M88" s="1204"/>
      <c r="N88" s="1204"/>
      <c r="O88" s="1204"/>
      <c r="P88" s="1204"/>
      <c r="Q88" s="1194"/>
      <c r="R88" s="1194"/>
    </row>
    <row r="89" spans="1:18" s="150" customFormat="1" ht="14.25" customHeight="1" x14ac:dyDescent="0.2">
      <c r="A89" s="1196"/>
      <c r="B89" s="1196"/>
      <c r="C89" s="1209" t="s">
        <v>1796</v>
      </c>
      <c r="D89" s="1227">
        <v>151633</v>
      </c>
      <c r="E89" s="1561"/>
      <c r="F89" s="1561"/>
      <c r="G89" s="1552">
        <f>SUM(I89:R89)</f>
        <v>82</v>
      </c>
      <c r="H89" s="1549"/>
      <c r="I89" s="1530"/>
      <c r="J89" s="1194"/>
      <c r="K89" s="1194"/>
      <c r="L89" s="1194">
        <v>82</v>
      </c>
      <c r="M89" s="1204"/>
      <c r="N89" s="1204"/>
      <c r="O89" s="1204"/>
      <c r="P89" s="1204"/>
      <c r="Q89" s="1194"/>
      <c r="R89" s="1194"/>
    </row>
    <row r="90" spans="1:18" s="150" customFormat="1" ht="14.25" customHeight="1" x14ac:dyDescent="0.2">
      <c r="A90" s="1196"/>
      <c r="B90" s="1196"/>
      <c r="C90" s="1209" t="s">
        <v>1797</v>
      </c>
      <c r="D90" s="1227">
        <v>151634</v>
      </c>
      <c r="E90" s="1561"/>
      <c r="F90" s="1561"/>
      <c r="G90" s="1552">
        <f>SUM(I90:R90)</f>
        <v>17</v>
      </c>
      <c r="H90" s="1549"/>
      <c r="I90" s="1530"/>
      <c r="J90" s="1194"/>
      <c r="K90" s="1194"/>
      <c r="L90" s="1194">
        <v>17</v>
      </c>
      <c r="M90" s="1204"/>
      <c r="N90" s="1204"/>
      <c r="O90" s="1204"/>
      <c r="P90" s="1204"/>
      <c r="Q90" s="1194"/>
      <c r="R90" s="1194"/>
    </row>
    <row r="91" spans="1:18" s="150" customFormat="1" ht="27.75" customHeight="1" x14ac:dyDescent="0.2">
      <c r="A91" s="1196"/>
      <c r="B91" s="1196"/>
      <c r="C91" s="1206" t="s">
        <v>198</v>
      </c>
      <c r="D91" s="1227"/>
      <c r="E91" s="1561"/>
      <c r="F91" s="1561"/>
      <c r="G91" s="1552"/>
      <c r="H91" s="1549"/>
      <c r="I91" s="1530"/>
      <c r="J91" s="1194"/>
      <c r="K91" s="1194"/>
      <c r="L91" s="1194"/>
      <c r="M91" s="1204"/>
      <c r="N91" s="1204"/>
      <c r="O91" s="1204"/>
      <c r="P91" s="1204"/>
      <c r="Q91" s="1194"/>
      <c r="R91" s="1194"/>
    </row>
    <row r="92" spans="1:18" s="150" customFormat="1" ht="24" customHeight="1" x14ac:dyDescent="0.2">
      <c r="A92" s="1196"/>
      <c r="B92" s="1196"/>
      <c r="C92" s="1206" t="s">
        <v>402</v>
      </c>
      <c r="D92" s="1227">
        <v>152915</v>
      </c>
      <c r="E92" s="1561"/>
      <c r="F92" s="1561"/>
      <c r="G92" s="1552">
        <f>SUM(I92:R92)</f>
        <v>24</v>
      </c>
      <c r="H92" s="1549"/>
      <c r="I92" s="1530"/>
      <c r="J92" s="1194"/>
      <c r="K92" s="1194"/>
      <c r="L92" s="1194">
        <v>24</v>
      </c>
      <c r="M92" s="1204"/>
      <c r="N92" s="1204"/>
      <c r="O92" s="1204"/>
      <c r="P92" s="1204"/>
      <c r="Q92" s="1194"/>
      <c r="R92" s="1194"/>
    </row>
    <row r="93" spans="1:18" s="150" customFormat="1" ht="12.95" customHeight="1" x14ac:dyDescent="0.2">
      <c r="A93" s="692"/>
      <c r="B93" s="692"/>
      <c r="C93" s="693" t="s">
        <v>183</v>
      </c>
      <c r="D93" s="692"/>
      <c r="E93" s="1553">
        <f>SUM(E54:E92)</f>
        <v>841716</v>
      </c>
      <c r="F93" s="1553">
        <f t="shared" ref="F93:R93" si="9">SUM(F54:F92)</f>
        <v>953985</v>
      </c>
      <c r="G93" s="1553">
        <f t="shared" si="9"/>
        <v>981444</v>
      </c>
      <c r="H93" s="1558">
        <f t="shared" si="5"/>
        <v>102.87834714382302</v>
      </c>
      <c r="I93" s="1531">
        <f t="shared" si="9"/>
        <v>31</v>
      </c>
      <c r="J93" s="749">
        <f t="shared" si="9"/>
        <v>0</v>
      </c>
      <c r="K93" s="749">
        <f t="shared" si="9"/>
        <v>3163</v>
      </c>
      <c r="L93" s="749">
        <f t="shared" si="9"/>
        <v>924249</v>
      </c>
      <c r="M93" s="749">
        <f t="shared" si="9"/>
        <v>4000</v>
      </c>
      <c r="N93" s="749">
        <f t="shared" si="9"/>
        <v>0</v>
      </c>
      <c r="O93" s="749">
        <f t="shared" si="9"/>
        <v>12888</v>
      </c>
      <c r="P93" s="749">
        <f t="shared" si="9"/>
        <v>0</v>
      </c>
      <c r="Q93" s="749">
        <f t="shared" si="9"/>
        <v>37113</v>
      </c>
      <c r="R93" s="749">
        <f t="shared" si="9"/>
        <v>0</v>
      </c>
    </row>
    <row r="94" spans="1:18" s="150" customFormat="1" ht="12.95" customHeight="1" x14ac:dyDescent="0.2">
      <c r="A94" s="674">
        <v>1</v>
      </c>
      <c r="B94" s="674" t="s">
        <v>184</v>
      </c>
      <c r="C94" s="670" t="s">
        <v>140</v>
      </c>
      <c r="D94" s="694"/>
      <c r="E94" s="1542"/>
      <c r="F94" s="1542"/>
      <c r="G94" s="1552"/>
      <c r="H94" s="1549"/>
      <c r="I94" s="1530"/>
      <c r="J94" s="673"/>
      <c r="K94" s="673"/>
      <c r="L94" s="673"/>
      <c r="M94" s="673"/>
      <c r="N94" s="673"/>
      <c r="O94" s="673"/>
      <c r="P94" s="673"/>
      <c r="Q94" s="673"/>
      <c r="R94" s="673"/>
    </row>
    <row r="95" spans="1:18" s="150" customFormat="1" ht="25.5" customHeight="1" x14ac:dyDescent="0.2">
      <c r="A95" s="674"/>
      <c r="B95" s="674"/>
      <c r="C95" s="675" t="s">
        <v>185</v>
      </c>
      <c r="D95" s="672"/>
      <c r="E95" s="1249"/>
      <c r="F95" s="1249"/>
      <c r="G95" s="1552"/>
      <c r="H95" s="1549"/>
      <c r="I95" s="1529"/>
      <c r="J95" s="673"/>
      <c r="K95" s="673"/>
      <c r="L95" s="673"/>
      <c r="M95" s="673"/>
      <c r="N95" s="673"/>
      <c r="O95" s="673"/>
      <c r="P95" s="673"/>
      <c r="Q95" s="673"/>
      <c r="R95" s="673"/>
    </row>
    <row r="96" spans="1:18" s="150" customFormat="1" ht="26.25" customHeight="1" x14ac:dyDescent="0.2">
      <c r="A96" s="674"/>
      <c r="B96" s="674"/>
      <c r="C96" s="689" t="s">
        <v>1557</v>
      </c>
      <c r="D96" s="695">
        <v>161909</v>
      </c>
      <c r="E96" s="1550">
        <v>111439</v>
      </c>
      <c r="F96" s="1550">
        <v>109840</v>
      </c>
      <c r="G96" s="1552">
        <f t="shared" si="7"/>
        <v>90013</v>
      </c>
      <c r="H96" s="1549">
        <f t="shared" si="5"/>
        <v>81.949198834668607</v>
      </c>
      <c r="I96" s="1536"/>
      <c r="J96" s="696"/>
      <c r="K96" s="696"/>
      <c r="L96" s="696">
        <v>39706</v>
      </c>
      <c r="M96" s="696"/>
      <c r="N96" s="696"/>
      <c r="O96" s="696"/>
      <c r="P96" s="696"/>
      <c r="Q96" s="696">
        <v>50307</v>
      </c>
      <c r="R96" s="696"/>
    </row>
    <row r="97" spans="1:18" s="150" customFormat="1" ht="25.9" customHeight="1" x14ac:dyDescent="0.2">
      <c r="A97" s="674"/>
      <c r="B97" s="674"/>
      <c r="C97" s="689" t="s">
        <v>1183</v>
      </c>
      <c r="D97" s="695">
        <v>164106</v>
      </c>
      <c r="E97" s="1550">
        <v>691692</v>
      </c>
      <c r="F97" s="1550">
        <v>679254</v>
      </c>
      <c r="G97" s="1552">
        <f t="shared" si="7"/>
        <v>557307</v>
      </c>
      <c r="H97" s="1549">
        <f t="shared" si="5"/>
        <v>82.046922064500166</v>
      </c>
      <c r="I97" s="1536"/>
      <c r="J97" s="696"/>
      <c r="K97" s="696"/>
      <c r="L97" s="696">
        <v>532511</v>
      </c>
      <c r="M97" s="696"/>
      <c r="N97" s="696"/>
      <c r="O97" s="696"/>
      <c r="P97" s="696"/>
      <c r="Q97" s="696">
        <v>24796</v>
      </c>
      <c r="R97" s="696"/>
    </row>
    <row r="98" spans="1:18" s="150" customFormat="1" ht="27.6" customHeight="1" x14ac:dyDescent="0.2">
      <c r="A98" s="674"/>
      <c r="B98" s="674"/>
      <c r="C98" s="689" t="s">
        <v>1184</v>
      </c>
      <c r="D98" s="695">
        <v>164204</v>
      </c>
      <c r="E98" s="1550">
        <v>194838</v>
      </c>
      <c r="F98" s="1550">
        <v>208993</v>
      </c>
      <c r="G98" s="1552">
        <f t="shared" si="7"/>
        <v>191555</v>
      </c>
      <c r="H98" s="1549">
        <f t="shared" si="5"/>
        <v>91.65617987205313</v>
      </c>
      <c r="I98" s="1536"/>
      <c r="J98" s="696"/>
      <c r="K98" s="696"/>
      <c r="L98" s="696">
        <v>176174</v>
      </c>
      <c r="M98" s="696"/>
      <c r="N98" s="696"/>
      <c r="O98" s="696"/>
      <c r="P98" s="696"/>
      <c r="Q98" s="696">
        <v>15381</v>
      </c>
      <c r="R98" s="696"/>
    </row>
    <row r="99" spans="1:18" s="150" customFormat="1" ht="35.450000000000003" customHeight="1" x14ac:dyDescent="0.2">
      <c r="A99" s="674"/>
      <c r="B99" s="674"/>
      <c r="C99" s="697" t="s">
        <v>599</v>
      </c>
      <c r="D99" s="695">
        <v>164206</v>
      </c>
      <c r="E99" s="1550">
        <v>2951</v>
      </c>
      <c r="F99" s="1550">
        <v>2951</v>
      </c>
      <c r="G99" s="1552">
        <f t="shared" si="7"/>
        <v>135</v>
      </c>
      <c r="H99" s="1549">
        <f t="shared" si="5"/>
        <v>4.5747204337512706</v>
      </c>
      <c r="I99" s="1536"/>
      <c r="J99" s="696"/>
      <c r="K99" s="696"/>
      <c r="L99" s="696"/>
      <c r="M99" s="696"/>
      <c r="N99" s="696"/>
      <c r="O99" s="696"/>
      <c r="P99" s="696"/>
      <c r="Q99" s="696">
        <v>135</v>
      </c>
    </row>
    <row r="100" spans="1:18" s="150" customFormat="1" ht="31.15" customHeight="1" x14ac:dyDescent="0.2">
      <c r="A100" s="674"/>
      <c r="B100" s="674"/>
      <c r="C100" s="697" t="s">
        <v>1246</v>
      </c>
      <c r="D100" s="695">
        <v>164109</v>
      </c>
      <c r="E100" s="1550">
        <v>19173</v>
      </c>
      <c r="F100" s="1550">
        <v>19173</v>
      </c>
      <c r="G100" s="1552">
        <f t="shared" si="7"/>
        <v>0</v>
      </c>
      <c r="H100" s="1549">
        <f t="shared" ref="H100:H164" si="10">G100/F100*100</f>
        <v>0</v>
      </c>
      <c r="I100" s="1536"/>
      <c r="J100" s="696"/>
      <c r="K100" s="696"/>
      <c r="L100" s="696"/>
      <c r="M100" s="696"/>
      <c r="N100" s="696"/>
      <c r="O100" s="696"/>
      <c r="P100" s="696"/>
      <c r="Q100" s="696"/>
      <c r="R100" s="696"/>
    </row>
    <row r="101" spans="1:18" s="150" customFormat="1" ht="37.9" customHeight="1" x14ac:dyDescent="0.2">
      <c r="A101" s="674"/>
      <c r="B101" s="674"/>
      <c r="C101" s="697" t="s">
        <v>1247</v>
      </c>
      <c r="D101" s="695">
        <v>164207</v>
      </c>
      <c r="E101" s="1550">
        <v>22535</v>
      </c>
      <c r="F101" s="1550">
        <v>22535</v>
      </c>
      <c r="G101" s="1552">
        <f t="shared" si="7"/>
        <v>22535</v>
      </c>
      <c r="H101" s="1549">
        <f t="shared" si="10"/>
        <v>100</v>
      </c>
      <c r="I101" s="1536"/>
      <c r="J101" s="696"/>
      <c r="K101" s="696"/>
      <c r="L101" s="696"/>
      <c r="M101" s="696"/>
      <c r="N101" s="696"/>
      <c r="O101" s="696"/>
      <c r="P101" s="696"/>
      <c r="Q101" s="696">
        <v>22535</v>
      </c>
      <c r="R101" s="696"/>
    </row>
    <row r="102" spans="1:18" s="150" customFormat="1" ht="29.45" customHeight="1" x14ac:dyDescent="0.2">
      <c r="A102" s="674"/>
      <c r="B102" s="674"/>
      <c r="C102" s="675" t="s">
        <v>161</v>
      </c>
      <c r="D102" s="698"/>
      <c r="E102" s="1564"/>
      <c r="F102" s="1564"/>
      <c r="G102" s="1552"/>
      <c r="H102" s="1549"/>
      <c r="I102" s="1536"/>
      <c r="J102" s="696"/>
      <c r="K102" s="696"/>
      <c r="L102" s="696"/>
      <c r="M102" s="696"/>
      <c r="N102" s="696"/>
      <c r="O102" s="696"/>
      <c r="P102" s="696"/>
      <c r="Q102" s="696"/>
      <c r="R102" s="696"/>
    </row>
    <row r="103" spans="1:18" s="150" customFormat="1" ht="18.75" customHeight="1" x14ac:dyDescent="0.2">
      <c r="A103" s="674"/>
      <c r="B103" s="674"/>
      <c r="C103" s="699" t="s">
        <v>1558</v>
      </c>
      <c r="D103" s="1229">
        <v>164953</v>
      </c>
      <c r="E103" s="1562"/>
      <c r="F103" s="1562">
        <v>500</v>
      </c>
      <c r="G103" s="1552">
        <f t="shared" si="7"/>
        <v>500</v>
      </c>
      <c r="H103" s="1549">
        <f t="shared" si="10"/>
        <v>100</v>
      </c>
      <c r="I103" s="1536"/>
      <c r="J103" s="696"/>
      <c r="K103" s="696"/>
      <c r="L103" s="696"/>
      <c r="M103" s="696"/>
      <c r="N103" s="696"/>
      <c r="O103" s="696">
        <v>500</v>
      </c>
      <c r="P103" s="696"/>
      <c r="Q103" s="696"/>
      <c r="R103" s="696"/>
    </row>
    <row r="104" spans="1:18" s="150" customFormat="1" ht="75" customHeight="1" x14ac:dyDescent="0.2">
      <c r="A104" s="674"/>
      <c r="B104" s="674"/>
      <c r="C104" s="700" t="s">
        <v>1185</v>
      </c>
      <c r="D104" s="638">
        <v>163607</v>
      </c>
      <c r="E104" s="1560">
        <v>300</v>
      </c>
      <c r="F104" s="1560">
        <v>300</v>
      </c>
      <c r="G104" s="1552">
        <f t="shared" ref="G104:G171" si="11">SUM(I104:R104)</f>
        <v>300</v>
      </c>
      <c r="H104" s="1549">
        <f t="shared" si="10"/>
        <v>100</v>
      </c>
      <c r="I104" s="1536"/>
      <c r="J104" s="701"/>
      <c r="K104" s="701"/>
      <c r="L104" s="701"/>
      <c r="M104" s="701"/>
      <c r="N104" s="701"/>
      <c r="O104" s="701"/>
      <c r="P104" s="701"/>
      <c r="Q104" s="701">
        <v>300</v>
      </c>
      <c r="R104" s="701"/>
    </row>
    <row r="105" spans="1:18" s="150" customFormat="1" ht="28.15" customHeight="1" x14ac:dyDescent="0.2">
      <c r="A105" s="634"/>
      <c r="B105" s="634"/>
      <c r="C105" s="702" t="s">
        <v>1248</v>
      </c>
      <c r="D105" s="703">
        <v>163625</v>
      </c>
      <c r="E105" s="1562">
        <v>31513</v>
      </c>
      <c r="F105" s="1562">
        <v>31513</v>
      </c>
      <c r="G105" s="1552">
        <f t="shared" si="11"/>
        <v>31513</v>
      </c>
      <c r="H105" s="1549">
        <f t="shared" si="10"/>
        <v>100</v>
      </c>
      <c r="I105" s="1536"/>
      <c r="J105" s="701"/>
      <c r="K105" s="701"/>
      <c r="L105" s="701"/>
      <c r="M105" s="701"/>
      <c r="N105" s="701"/>
      <c r="O105" s="701"/>
      <c r="P105" s="701"/>
      <c r="Q105" s="701">
        <v>31513</v>
      </c>
      <c r="R105" s="701"/>
    </row>
    <row r="106" spans="1:18" s="150" customFormat="1" ht="41.25" customHeight="1" x14ac:dyDescent="0.2">
      <c r="A106" s="634"/>
      <c r="B106" s="634"/>
      <c r="C106" s="704" t="s">
        <v>572</v>
      </c>
      <c r="D106" s="703">
        <v>163626</v>
      </c>
      <c r="E106" s="1562">
        <v>3</v>
      </c>
      <c r="F106" s="1562">
        <v>3</v>
      </c>
      <c r="G106" s="1552">
        <f t="shared" si="11"/>
        <v>3</v>
      </c>
      <c r="H106" s="1549">
        <f t="shared" si="10"/>
        <v>100</v>
      </c>
      <c r="I106" s="1536"/>
      <c r="J106" s="701"/>
      <c r="K106" s="701"/>
      <c r="L106" s="701"/>
      <c r="M106" s="701"/>
      <c r="N106" s="701"/>
      <c r="O106" s="701"/>
      <c r="P106" s="701"/>
      <c r="Q106" s="701">
        <v>3</v>
      </c>
      <c r="R106" s="701"/>
    </row>
    <row r="107" spans="1:18" s="150" customFormat="1" ht="19.899999999999999" customHeight="1" x14ac:dyDescent="0.2">
      <c r="A107" s="634"/>
      <c r="B107" s="634"/>
      <c r="C107" s="705" t="s">
        <v>1402</v>
      </c>
      <c r="D107" s="706">
        <v>163658</v>
      </c>
      <c r="E107" s="1562">
        <v>404</v>
      </c>
      <c r="F107" s="1562">
        <v>404</v>
      </c>
      <c r="G107" s="1552">
        <f t="shared" si="11"/>
        <v>404</v>
      </c>
      <c r="H107" s="1549">
        <f t="shared" si="10"/>
        <v>100</v>
      </c>
      <c r="I107" s="1536"/>
      <c r="J107" s="707"/>
      <c r="K107" s="707"/>
      <c r="L107" s="707"/>
      <c r="M107" s="707"/>
      <c r="N107" s="707"/>
      <c r="O107" s="707"/>
      <c r="P107" s="707"/>
      <c r="Q107" s="707">
        <v>404</v>
      </c>
      <c r="R107" s="707"/>
    </row>
    <row r="108" spans="1:18" s="150" customFormat="1" ht="30" customHeight="1" x14ac:dyDescent="0.2">
      <c r="A108" s="708"/>
      <c r="B108" s="708"/>
      <c r="C108" s="476" t="s">
        <v>1251</v>
      </c>
      <c r="D108" s="706">
        <v>163662</v>
      </c>
      <c r="E108" s="1562">
        <v>799187</v>
      </c>
      <c r="F108" s="1562">
        <v>799187</v>
      </c>
      <c r="G108" s="1552">
        <f t="shared" si="11"/>
        <v>799187</v>
      </c>
      <c r="H108" s="1549">
        <f t="shared" si="10"/>
        <v>100</v>
      </c>
      <c r="I108" s="1536"/>
      <c r="J108" s="707"/>
      <c r="K108" s="707"/>
      <c r="L108" s="707"/>
      <c r="M108" s="707"/>
      <c r="N108" s="707"/>
      <c r="O108" s="707"/>
      <c r="P108" s="707"/>
      <c r="Q108" s="707">
        <v>799187</v>
      </c>
      <c r="R108" s="707"/>
    </row>
    <row r="109" spans="1:18" s="150" customFormat="1" ht="31.9" customHeight="1" x14ac:dyDescent="0.2">
      <c r="A109" s="708"/>
      <c r="B109" s="708"/>
      <c r="C109" s="709" t="s">
        <v>1559</v>
      </c>
      <c r="D109" s="710">
        <v>163679</v>
      </c>
      <c r="E109" s="1565">
        <v>100000</v>
      </c>
      <c r="F109" s="1565">
        <v>100000</v>
      </c>
      <c r="G109" s="1552">
        <f t="shared" si="11"/>
        <v>0</v>
      </c>
      <c r="H109" s="1549">
        <f t="shared" si="10"/>
        <v>0</v>
      </c>
      <c r="I109" s="1536"/>
      <c r="J109" s="707"/>
      <c r="K109" s="707"/>
      <c r="L109" s="707"/>
      <c r="M109" s="707"/>
      <c r="N109" s="707"/>
      <c r="O109" s="707"/>
      <c r="P109" s="707"/>
      <c r="Q109" s="707"/>
      <c r="R109" s="707"/>
    </row>
    <row r="110" spans="1:18" s="150" customFormat="1" ht="29.45" customHeight="1" x14ac:dyDescent="0.2">
      <c r="A110" s="708"/>
      <c r="B110" s="708"/>
      <c r="C110" s="709" t="s">
        <v>1403</v>
      </c>
      <c r="D110" s="710">
        <v>163680</v>
      </c>
      <c r="E110" s="1565">
        <v>395834</v>
      </c>
      <c r="F110" s="1565">
        <v>395834</v>
      </c>
      <c r="G110" s="1552">
        <f t="shared" si="11"/>
        <v>40572</v>
      </c>
      <c r="H110" s="1549">
        <f t="shared" si="10"/>
        <v>10.249751158313838</v>
      </c>
      <c r="I110" s="1536">
        <v>12307</v>
      </c>
      <c r="J110" s="707">
        <v>23430</v>
      </c>
      <c r="K110" s="707"/>
      <c r="L110" s="707"/>
      <c r="M110" s="707"/>
      <c r="N110" s="707"/>
      <c r="O110" s="707"/>
      <c r="P110" s="707"/>
      <c r="Q110" s="707">
        <v>4835</v>
      </c>
      <c r="R110" s="707"/>
    </row>
    <row r="111" spans="1:18" s="150" customFormat="1" ht="29.45" customHeight="1" x14ac:dyDescent="0.2">
      <c r="A111" s="708"/>
      <c r="B111" s="708"/>
      <c r="C111" s="709" t="s">
        <v>1560</v>
      </c>
      <c r="D111" s="710">
        <v>163681</v>
      </c>
      <c r="E111" s="1565">
        <v>290941</v>
      </c>
      <c r="F111" s="1565">
        <v>290941</v>
      </c>
      <c r="G111" s="1552">
        <f t="shared" si="11"/>
        <v>30273</v>
      </c>
      <c r="H111" s="1549">
        <f t="shared" si="10"/>
        <v>10.40520242935853</v>
      </c>
      <c r="I111" s="1536">
        <v>13814</v>
      </c>
      <c r="J111" s="707">
        <v>16459</v>
      </c>
      <c r="K111" s="707"/>
      <c r="L111" s="707"/>
      <c r="M111" s="707"/>
      <c r="N111" s="707"/>
      <c r="O111" s="707"/>
      <c r="P111" s="707"/>
      <c r="Q111" s="707"/>
      <c r="R111" s="707"/>
    </row>
    <row r="112" spans="1:18" s="150" customFormat="1" ht="39.75" customHeight="1" x14ac:dyDescent="0.2">
      <c r="A112" s="708"/>
      <c r="B112" s="708"/>
      <c r="C112" s="709" t="s">
        <v>1561</v>
      </c>
      <c r="D112" s="710">
        <v>163682</v>
      </c>
      <c r="E112" s="1565">
        <v>250000</v>
      </c>
      <c r="F112" s="1565">
        <v>250000</v>
      </c>
      <c r="G112" s="1552">
        <f t="shared" si="11"/>
        <v>0</v>
      </c>
      <c r="H112" s="1549">
        <f t="shared" si="10"/>
        <v>0</v>
      </c>
      <c r="I112" s="1536"/>
      <c r="J112" s="707"/>
      <c r="K112" s="707"/>
      <c r="L112" s="707"/>
      <c r="M112" s="707"/>
      <c r="N112" s="707"/>
      <c r="O112" s="707"/>
      <c r="P112" s="707"/>
      <c r="Q112" s="707"/>
      <c r="R112" s="707"/>
    </row>
    <row r="113" spans="1:18" s="150" customFormat="1" ht="39.75" customHeight="1" x14ac:dyDescent="0.2">
      <c r="A113" s="708"/>
      <c r="B113" s="708"/>
      <c r="C113" s="711" t="s">
        <v>1562</v>
      </c>
      <c r="D113" s="710">
        <v>163666</v>
      </c>
      <c r="E113" s="1565"/>
      <c r="F113" s="1565">
        <v>496622</v>
      </c>
      <c r="G113" s="1552">
        <f t="shared" si="11"/>
        <v>26876</v>
      </c>
      <c r="H113" s="1549">
        <f t="shared" si="10"/>
        <v>5.411761863147424</v>
      </c>
      <c r="I113" s="1536">
        <v>4880</v>
      </c>
      <c r="J113" s="707">
        <v>21996</v>
      </c>
      <c r="K113" s="707"/>
      <c r="L113" s="707"/>
      <c r="M113" s="707"/>
      <c r="N113" s="707"/>
      <c r="O113" s="707"/>
      <c r="P113" s="707"/>
      <c r="Q113" s="707"/>
      <c r="R113" s="707"/>
    </row>
    <row r="114" spans="1:18" s="150" customFormat="1" ht="31.9" customHeight="1" x14ac:dyDescent="0.2">
      <c r="A114" s="708"/>
      <c r="B114" s="708"/>
      <c r="C114" s="712" t="s">
        <v>1563</v>
      </c>
      <c r="D114" s="703">
        <v>163671</v>
      </c>
      <c r="E114" s="1562"/>
      <c r="F114" s="1562">
        <v>100000</v>
      </c>
      <c r="G114" s="1552">
        <f t="shared" si="11"/>
        <v>0</v>
      </c>
      <c r="H114" s="1549">
        <f t="shared" si="10"/>
        <v>0</v>
      </c>
      <c r="I114" s="1536"/>
      <c r="J114" s="701"/>
      <c r="K114" s="701"/>
      <c r="L114" s="701"/>
      <c r="M114" s="701"/>
      <c r="N114" s="701"/>
      <c r="O114" s="701"/>
      <c r="P114" s="701"/>
      <c r="Q114" s="701"/>
      <c r="R114" s="701"/>
    </row>
    <row r="115" spans="1:18" s="150" customFormat="1" ht="31.9" customHeight="1" x14ac:dyDescent="0.2">
      <c r="A115" s="634"/>
      <c r="B115" s="634"/>
      <c r="C115" s="713" t="s">
        <v>1564</v>
      </c>
      <c r="D115" s="703">
        <v>163672</v>
      </c>
      <c r="E115" s="1562"/>
      <c r="F115" s="1562">
        <v>204000</v>
      </c>
      <c r="G115" s="1552">
        <f t="shared" si="11"/>
        <v>0</v>
      </c>
      <c r="H115" s="1549">
        <f t="shared" si="10"/>
        <v>0</v>
      </c>
      <c r="I115" s="1536"/>
      <c r="J115" s="701"/>
      <c r="K115" s="701"/>
      <c r="L115" s="701"/>
      <c r="M115" s="701"/>
      <c r="N115" s="701"/>
      <c r="O115" s="701"/>
      <c r="P115" s="701"/>
      <c r="Q115" s="701"/>
      <c r="R115" s="701"/>
    </row>
    <row r="116" spans="1:18" s="150" customFormat="1" ht="43.5" customHeight="1" x14ac:dyDescent="0.2">
      <c r="A116" s="634"/>
      <c r="B116" s="634"/>
      <c r="C116" s="713" t="s">
        <v>1565</v>
      </c>
      <c r="D116" s="703">
        <v>163665</v>
      </c>
      <c r="E116" s="1562"/>
      <c r="F116" s="1562">
        <v>1204401</v>
      </c>
      <c r="G116" s="1552">
        <f t="shared" si="11"/>
        <v>0</v>
      </c>
      <c r="H116" s="1549">
        <f t="shared" si="10"/>
        <v>0</v>
      </c>
      <c r="I116" s="1536"/>
      <c r="J116" s="701"/>
      <c r="K116" s="701"/>
      <c r="L116" s="701"/>
      <c r="M116" s="701"/>
      <c r="N116" s="701"/>
      <c r="O116" s="701"/>
      <c r="P116" s="701"/>
      <c r="Q116" s="701"/>
      <c r="R116" s="701"/>
    </row>
    <row r="117" spans="1:18" s="150" customFormat="1" ht="30" customHeight="1" x14ac:dyDescent="0.2">
      <c r="A117" s="634"/>
      <c r="B117" s="634"/>
      <c r="C117" s="713" t="s">
        <v>1566</v>
      </c>
      <c r="D117" s="703">
        <v>163685</v>
      </c>
      <c r="E117" s="1562"/>
      <c r="F117" s="1562">
        <v>186000</v>
      </c>
      <c r="G117" s="1552">
        <f t="shared" si="11"/>
        <v>0</v>
      </c>
      <c r="H117" s="1549">
        <f t="shared" si="10"/>
        <v>0</v>
      </c>
      <c r="I117" s="1536"/>
      <c r="J117" s="701"/>
      <c r="K117" s="701"/>
      <c r="L117" s="701"/>
      <c r="M117" s="701"/>
      <c r="N117" s="701"/>
      <c r="O117" s="701"/>
      <c r="P117" s="701"/>
      <c r="Q117" s="701"/>
      <c r="R117" s="701"/>
    </row>
    <row r="118" spans="1:18" s="150" customFormat="1" ht="29.25" customHeight="1" x14ac:dyDescent="0.2">
      <c r="A118" s="634"/>
      <c r="B118" s="634"/>
      <c r="C118" s="713" t="s">
        <v>1567</v>
      </c>
      <c r="D118" s="714">
        <v>163684</v>
      </c>
      <c r="E118" s="751"/>
      <c r="F118" s="751">
        <v>360000</v>
      </c>
      <c r="G118" s="1552">
        <f t="shared" si="11"/>
        <v>0</v>
      </c>
      <c r="H118" s="1549">
        <f t="shared" si="10"/>
        <v>0</v>
      </c>
      <c r="I118" s="1536"/>
      <c r="J118" s="701"/>
      <c r="K118" s="701"/>
      <c r="L118" s="701"/>
      <c r="M118" s="701"/>
      <c r="N118" s="701"/>
      <c r="O118" s="701"/>
      <c r="P118" s="701"/>
      <c r="Q118" s="701"/>
      <c r="R118" s="701"/>
    </row>
    <row r="119" spans="1:18" s="150" customFormat="1" ht="29.25" customHeight="1" x14ac:dyDescent="0.2">
      <c r="A119" s="634"/>
      <c r="B119" s="630"/>
      <c r="C119" s="715" t="s">
        <v>1568</v>
      </c>
      <c r="D119" s="714">
        <v>163686</v>
      </c>
      <c r="E119" s="751"/>
      <c r="F119" s="751">
        <v>371206</v>
      </c>
      <c r="G119" s="1552">
        <f t="shared" si="11"/>
        <v>0</v>
      </c>
      <c r="H119" s="1549">
        <f t="shared" si="10"/>
        <v>0</v>
      </c>
      <c r="I119" s="1537"/>
      <c r="J119" s="716"/>
      <c r="K119" s="701"/>
      <c r="L119" s="701"/>
      <c r="M119" s="701"/>
      <c r="N119" s="701"/>
      <c r="O119" s="701"/>
      <c r="P119" s="701"/>
      <c r="Q119" s="701"/>
      <c r="R119" s="701"/>
    </row>
    <row r="120" spans="1:18" s="150" customFormat="1" ht="29.25" customHeight="1" x14ac:dyDescent="0.2">
      <c r="A120" s="634"/>
      <c r="B120" s="630"/>
      <c r="C120" s="717" t="s">
        <v>1569</v>
      </c>
      <c r="D120" s="703">
        <v>163673</v>
      </c>
      <c r="E120" s="751"/>
      <c r="F120" s="751">
        <v>180000</v>
      </c>
      <c r="G120" s="1552">
        <f t="shared" si="11"/>
        <v>0</v>
      </c>
      <c r="H120" s="1549">
        <f t="shared" si="10"/>
        <v>0</v>
      </c>
      <c r="I120" s="1537"/>
      <c r="J120" s="716"/>
      <c r="K120" s="701"/>
      <c r="L120" s="701"/>
      <c r="M120" s="701"/>
      <c r="N120" s="701"/>
      <c r="O120" s="701"/>
      <c r="P120" s="701"/>
      <c r="Q120" s="701"/>
      <c r="R120" s="701"/>
    </row>
    <row r="121" spans="1:18" s="150" customFormat="1" ht="29.25" customHeight="1" x14ac:dyDescent="0.2">
      <c r="A121" s="634"/>
      <c r="B121" s="630"/>
      <c r="C121" s="715" t="s">
        <v>1570</v>
      </c>
      <c r="D121" s="703">
        <v>163687</v>
      </c>
      <c r="E121" s="751"/>
      <c r="F121" s="751">
        <v>200000</v>
      </c>
      <c r="G121" s="1552">
        <f t="shared" si="11"/>
        <v>0</v>
      </c>
      <c r="H121" s="1549">
        <f t="shared" si="10"/>
        <v>0</v>
      </c>
      <c r="I121" s="1537"/>
      <c r="J121" s="716"/>
      <c r="K121" s="716"/>
      <c r="L121" s="701"/>
      <c r="M121" s="701"/>
      <c r="N121" s="701"/>
      <c r="O121" s="701"/>
      <c r="P121" s="701"/>
      <c r="Q121" s="701"/>
      <c r="R121" s="701"/>
    </row>
    <row r="122" spans="1:18" s="150" customFormat="1" ht="50.25" customHeight="1" x14ac:dyDescent="0.2">
      <c r="A122" s="634"/>
      <c r="B122" s="630"/>
      <c r="C122" s="715" t="s">
        <v>1571</v>
      </c>
      <c r="D122" s="703">
        <v>163678</v>
      </c>
      <c r="E122" s="751"/>
      <c r="F122" s="751">
        <v>80817</v>
      </c>
      <c r="G122" s="1552">
        <f t="shared" si="11"/>
        <v>0</v>
      </c>
      <c r="H122" s="1549">
        <f t="shared" si="10"/>
        <v>0</v>
      </c>
      <c r="I122" s="1537"/>
      <c r="J122" s="716"/>
      <c r="K122" s="701"/>
      <c r="L122" s="701"/>
      <c r="M122" s="701"/>
      <c r="N122" s="701"/>
      <c r="O122" s="701"/>
      <c r="P122" s="701"/>
      <c r="Q122" s="701"/>
      <c r="R122" s="701"/>
    </row>
    <row r="123" spans="1:18" s="150" customFormat="1" ht="33" customHeight="1" x14ac:dyDescent="0.2">
      <c r="A123" s="634"/>
      <c r="B123" s="630"/>
      <c r="C123" s="704" t="s">
        <v>1572</v>
      </c>
      <c r="D123" s="714">
        <v>163676</v>
      </c>
      <c r="E123" s="751"/>
      <c r="F123" s="751">
        <v>55000</v>
      </c>
      <c r="G123" s="1552">
        <f t="shared" si="11"/>
        <v>55000</v>
      </c>
      <c r="H123" s="1549">
        <f t="shared" si="10"/>
        <v>100</v>
      </c>
      <c r="I123" s="1537"/>
      <c r="J123" s="701"/>
      <c r="K123" s="701"/>
      <c r="L123" s="701"/>
      <c r="M123" s="701"/>
      <c r="N123" s="701">
        <v>11693</v>
      </c>
      <c r="O123" s="701">
        <v>43307</v>
      </c>
      <c r="P123" s="701"/>
      <c r="Q123" s="701"/>
      <c r="R123" s="701"/>
    </row>
    <row r="124" spans="1:18" s="150" customFormat="1" ht="38.450000000000003" customHeight="1" x14ac:dyDescent="0.2">
      <c r="A124" s="634"/>
      <c r="B124" s="630"/>
      <c r="C124" s="704" t="s">
        <v>1573</v>
      </c>
      <c r="D124" s="714">
        <v>163688</v>
      </c>
      <c r="E124" s="751"/>
      <c r="F124" s="751">
        <v>510864</v>
      </c>
      <c r="G124" s="1552">
        <f t="shared" si="11"/>
        <v>0</v>
      </c>
      <c r="H124" s="1549">
        <f t="shared" si="10"/>
        <v>0</v>
      </c>
      <c r="I124" s="1537"/>
      <c r="J124" s="716"/>
      <c r="K124" s="701"/>
      <c r="L124" s="701"/>
      <c r="M124" s="701"/>
      <c r="N124" s="701"/>
      <c r="O124" s="701"/>
      <c r="P124" s="701"/>
      <c r="Q124" s="701"/>
      <c r="R124" s="701"/>
    </row>
    <row r="125" spans="1:18" s="150" customFormat="1" ht="38.450000000000003" customHeight="1" x14ac:dyDescent="0.2">
      <c r="A125" s="634"/>
      <c r="B125" s="630"/>
      <c r="C125" s="704" t="s">
        <v>1574</v>
      </c>
      <c r="D125" s="714">
        <v>163689</v>
      </c>
      <c r="E125" s="751"/>
      <c r="F125" s="751">
        <v>974000</v>
      </c>
      <c r="G125" s="1552">
        <f t="shared" si="11"/>
        <v>0</v>
      </c>
      <c r="H125" s="1549">
        <f t="shared" si="10"/>
        <v>0</v>
      </c>
      <c r="I125" s="1537"/>
      <c r="J125" s="716"/>
      <c r="K125" s="701"/>
      <c r="L125" s="701"/>
      <c r="M125" s="701"/>
      <c r="N125" s="701"/>
      <c r="O125" s="701"/>
      <c r="P125" s="701"/>
      <c r="Q125" s="701"/>
      <c r="R125" s="701"/>
    </row>
    <row r="126" spans="1:18" s="150" customFormat="1" ht="38.450000000000003" customHeight="1" x14ac:dyDescent="0.2">
      <c r="A126" s="634"/>
      <c r="B126" s="630"/>
      <c r="C126" s="704" t="s">
        <v>1575</v>
      </c>
      <c r="D126" s="714">
        <v>163675</v>
      </c>
      <c r="E126" s="751"/>
      <c r="F126" s="751">
        <v>224624</v>
      </c>
      <c r="G126" s="1552">
        <f t="shared" si="11"/>
        <v>0</v>
      </c>
      <c r="H126" s="1549">
        <f t="shared" si="10"/>
        <v>0</v>
      </c>
      <c r="I126" s="1537"/>
      <c r="J126" s="716"/>
      <c r="K126" s="701"/>
      <c r="L126" s="701"/>
      <c r="M126" s="701"/>
      <c r="N126" s="701"/>
      <c r="O126" s="701"/>
      <c r="P126" s="701"/>
      <c r="Q126" s="701"/>
      <c r="R126" s="701"/>
    </row>
    <row r="127" spans="1:18" s="150" customFormat="1" ht="38.450000000000003" customHeight="1" x14ac:dyDescent="0.2">
      <c r="A127" s="634"/>
      <c r="B127" s="630"/>
      <c r="C127" s="713" t="s">
        <v>573</v>
      </c>
      <c r="D127" s="703">
        <v>163621</v>
      </c>
      <c r="E127" s="751">
        <v>927793</v>
      </c>
      <c r="F127" s="751">
        <v>1010734</v>
      </c>
      <c r="G127" s="1552">
        <f t="shared" si="11"/>
        <v>539734</v>
      </c>
      <c r="H127" s="1549">
        <f t="shared" si="10"/>
        <v>53.400202229271009</v>
      </c>
      <c r="I127" s="1537"/>
      <c r="J127" s="716"/>
      <c r="K127" s="701"/>
      <c r="L127" s="701">
        <v>82941</v>
      </c>
      <c r="M127" s="701"/>
      <c r="N127" s="701"/>
      <c r="O127" s="701"/>
      <c r="P127" s="701"/>
      <c r="Q127" s="701">
        <v>66793</v>
      </c>
      <c r="R127" s="701">
        <v>390000</v>
      </c>
    </row>
    <row r="128" spans="1:18" s="150" customFormat="1" ht="27.6" customHeight="1" x14ac:dyDescent="0.2">
      <c r="A128" s="634"/>
      <c r="B128" s="634"/>
      <c r="C128" s="704" t="s">
        <v>186</v>
      </c>
      <c r="D128" s="703">
        <v>163702</v>
      </c>
      <c r="E128" s="1562">
        <v>38350</v>
      </c>
      <c r="F128" s="1562">
        <v>38350</v>
      </c>
      <c r="G128" s="1552">
        <f t="shared" si="11"/>
        <v>38350</v>
      </c>
      <c r="H128" s="1549">
        <f t="shared" si="10"/>
        <v>100</v>
      </c>
      <c r="I128" s="1536"/>
      <c r="J128" s="701"/>
      <c r="K128" s="701"/>
      <c r="L128" s="701"/>
      <c r="M128" s="701"/>
      <c r="N128" s="701"/>
      <c r="O128" s="701"/>
      <c r="P128" s="701"/>
      <c r="Q128" s="701">
        <v>38350</v>
      </c>
      <c r="R128" s="701"/>
    </row>
    <row r="129" spans="1:18" s="150" customFormat="1" ht="39.75" customHeight="1" x14ac:dyDescent="0.2">
      <c r="A129" s="634"/>
      <c r="B129" s="634"/>
      <c r="C129" s="653" t="s">
        <v>1186</v>
      </c>
      <c r="D129" s="703">
        <v>163650</v>
      </c>
      <c r="E129" s="1562">
        <v>3305655</v>
      </c>
      <c r="F129" s="1562">
        <v>3657211</v>
      </c>
      <c r="G129" s="1552">
        <f t="shared" si="11"/>
        <v>2873919</v>
      </c>
      <c r="H129" s="1549">
        <f t="shared" si="10"/>
        <v>78.582258447762527</v>
      </c>
      <c r="I129" s="1536"/>
      <c r="J129" s="701"/>
      <c r="K129" s="701"/>
      <c r="L129" s="701">
        <v>319974</v>
      </c>
      <c r="M129" s="701"/>
      <c r="N129" s="701"/>
      <c r="O129" s="701"/>
      <c r="P129" s="701"/>
      <c r="Q129" s="701">
        <v>129945</v>
      </c>
      <c r="R129" s="701">
        <v>2424000</v>
      </c>
    </row>
    <row r="130" spans="1:18" s="150" customFormat="1" ht="30.75" customHeight="1" x14ac:dyDescent="0.2">
      <c r="A130" s="634"/>
      <c r="B130" s="634"/>
      <c r="C130" s="718" t="s">
        <v>1576</v>
      </c>
      <c r="D130" s="703">
        <v>164959</v>
      </c>
      <c r="E130" s="1562"/>
      <c r="F130" s="1562">
        <v>93556</v>
      </c>
      <c r="G130" s="1552">
        <f t="shared" si="11"/>
        <v>93556</v>
      </c>
      <c r="H130" s="1549">
        <f t="shared" si="10"/>
        <v>100</v>
      </c>
      <c r="I130" s="1536"/>
      <c r="J130" s="701">
        <v>93556</v>
      </c>
      <c r="K130" s="701"/>
      <c r="L130" s="701"/>
      <c r="M130" s="701"/>
      <c r="N130" s="701"/>
      <c r="O130" s="701"/>
      <c r="P130" s="701"/>
      <c r="Q130" s="701"/>
      <c r="R130" s="701"/>
    </row>
    <row r="131" spans="1:18" s="150" customFormat="1" ht="29.25" customHeight="1" x14ac:dyDescent="0.2">
      <c r="A131" s="634"/>
      <c r="B131" s="634"/>
      <c r="C131" s="653" t="s">
        <v>1577</v>
      </c>
      <c r="D131" s="703">
        <v>164958</v>
      </c>
      <c r="E131" s="1562"/>
      <c r="F131" s="1562">
        <v>184642</v>
      </c>
      <c r="G131" s="1552">
        <f t="shared" si="11"/>
        <v>184642</v>
      </c>
      <c r="H131" s="1549">
        <f t="shared" si="10"/>
        <v>100</v>
      </c>
      <c r="I131" s="1536"/>
      <c r="J131" s="701">
        <v>184642</v>
      </c>
      <c r="K131" s="701"/>
      <c r="L131" s="701"/>
      <c r="M131" s="701"/>
      <c r="N131" s="701"/>
      <c r="O131" s="701"/>
      <c r="P131" s="701"/>
      <c r="Q131" s="701"/>
      <c r="R131" s="701"/>
    </row>
    <row r="132" spans="1:18" s="150" customFormat="1" ht="50.45" customHeight="1" x14ac:dyDescent="0.2">
      <c r="A132" s="634"/>
      <c r="B132" s="634"/>
      <c r="C132" s="704" t="s">
        <v>1249</v>
      </c>
      <c r="D132" s="719">
        <v>163654</v>
      </c>
      <c r="E132" s="1187">
        <v>2078016</v>
      </c>
      <c r="F132" s="1187">
        <v>2078016</v>
      </c>
      <c r="G132" s="1552">
        <f t="shared" si="11"/>
        <v>1637071</v>
      </c>
      <c r="H132" s="1549">
        <f t="shared" si="10"/>
        <v>78.780480997258934</v>
      </c>
      <c r="I132" s="1536"/>
      <c r="J132" s="701"/>
      <c r="K132" s="701"/>
      <c r="L132" s="701">
        <v>839</v>
      </c>
      <c r="M132" s="701"/>
      <c r="N132" s="701"/>
      <c r="O132" s="701"/>
      <c r="P132" s="701"/>
      <c r="Q132" s="701">
        <v>1636232</v>
      </c>
      <c r="R132" s="701"/>
    </row>
    <row r="133" spans="1:18" s="150" customFormat="1" ht="53.45" customHeight="1" x14ac:dyDescent="0.2">
      <c r="A133" s="634"/>
      <c r="B133" s="634"/>
      <c r="C133" s="704" t="s">
        <v>1250</v>
      </c>
      <c r="D133" s="703">
        <v>163661</v>
      </c>
      <c r="E133" s="1562">
        <v>1000000</v>
      </c>
      <c r="F133" s="1562">
        <v>1000000</v>
      </c>
      <c r="G133" s="1552">
        <f t="shared" si="11"/>
        <v>410000</v>
      </c>
      <c r="H133" s="1549">
        <f t="shared" si="10"/>
        <v>41</v>
      </c>
      <c r="I133" s="1536"/>
      <c r="J133" s="701">
        <v>410000</v>
      </c>
      <c r="K133" s="701"/>
      <c r="L133" s="701"/>
      <c r="M133" s="701"/>
      <c r="N133" s="701"/>
      <c r="O133" s="701"/>
      <c r="P133" s="701"/>
      <c r="Q133" s="701"/>
      <c r="R133" s="701"/>
    </row>
    <row r="134" spans="1:18" s="150" customFormat="1" ht="54.75" customHeight="1" x14ac:dyDescent="0.2">
      <c r="A134" s="634"/>
      <c r="B134" s="634"/>
      <c r="C134" s="704" t="s">
        <v>2139</v>
      </c>
      <c r="D134" s="703">
        <v>163683</v>
      </c>
      <c r="E134" s="1562">
        <v>900000</v>
      </c>
      <c r="F134" s="1562">
        <v>900000</v>
      </c>
      <c r="G134" s="1552">
        <f t="shared" si="11"/>
        <v>900000</v>
      </c>
      <c r="H134" s="1549">
        <f t="shared" si="10"/>
        <v>100</v>
      </c>
      <c r="I134" s="1536"/>
      <c r="J134" s="701"/>
      <c r="K134" s="701"/>
      <c r="L134" s="701"/>
      <c r="M134" s="701"/>
      <c r="N134" s="701"/>
      <c r="O134" s="701"/>
      <c r="P134" s="701"/>
      <c r="Q134" s="701">
        <v>900000</v>
      </c>
      <c r="R134" s="701"/>
    </row>
    <row r="135" spans="1:18" s="150" customFormat="1" ht="29.45" customHeight="1" x14ac:dyDescent="0.2">
      <c r="A135" s="634"/>
      <c r="B135" s="634"/>
      <c r="C135" s="720" t="s">
        <v>1242</v>
      </c>
      <c r="D135" s="657">
        <v>132937</v>
      </c>
      <c r="E135" s="1555">
        <v>69612</v>
      </c>
      <c r="F135" s="1555">
        <v>69612</v>
      </c>
      <c r="G135" s="1552">
        <f t="shared" si="11"/>
        <v>67577</v>
      </c>
      <c r="H135" s="1549">
        <f t="shared" si="10"/>
        <v>97.076653450554502</v>
      </c>
      <c r="I135" s="1536"/>
      <c r="J135" s="701">
        <v>66170</v>
      </c>
      <c r="K135" s="701"/>
      <c r="L135" s="701"/>
      <c r="M135" s="701"/>
      <c r="N135" s="701"/>
      <c r="O135" s="701"/>
      <c r="P135" s="701"/>
      <c r="Q135" s="701">
        <v>1407</v>
      </c>
      <c r="R135" s="701"/>
    </row>
    <row r="136" spans="1:18" s="150" customFormat="1" ht="18" customHeight="1" x14ac:dyDescent="0.2">
      <c r="A136" s="634"/>
      <c r="B136" s="634"/>
      <c r="C136" s="720" t="s">
        <v>1319</v>
      </c>
      <c r="D136" s="657">
        <v>163663</v>
      </c>
      <c r="E136" s="1555">
        <v>3807</v>
      </c>
      <c r="F136" s="1555">
        <v>3807</v>
      </c>
      <c r="G136" s="1552">
        <f t="shared" si="11"/>
        <v>3807</v>
      </c>
      <c r="H136" s="1549">
        <f t="shared" si="10"/>
        <v>100</v>
      </c>
      <c r="I136" s="1536"/>
      <c r="J136" s="701"/>
      <c r="K136" s="701"/>
      <c r="L136" s="701"/>
      <c r="M136" s="701"/>
      <c r="N136" s="701"/>
      <c r="O136" s="701"/>
      <c r="P136" s="701"/>
      <c r="Q136" s="701">
        <v>3807</v>
      </c>
      <c r="R136" s="701"/>
    </row>
    <row r="137" spans="1:18" s="150" customFormat="1" ht="30" customHeight="1" x14ac:dyDescent="0.2">
      <c r="A137" s="634"/>
      <c r="B137" s="634"/>
      <c r="C137" s="702" t="s">
        <v>1320</v>
      </c>
      <c r="D137" s="657">
        <v>163664</v>
      </c>
      <c r="E137" s="1555">
        <v>436814</v>
      </c>
      <c r="F137" s="1555">
        <v>442466</v>
      </c>
      <c r="G137" s="1552">
        <f t="shared" si="11"/>
        <v>437064</v>
      </c>
      <c r="H137" s="1549">
        <f t="shared" si="10"/>
        <v>98.779115231452806</v>
      </c>
      <c r="I137" s="1536"/>
      <c r="J137" s="701"/>
      <c r="K137" s="701"/>
      <c r="L137" s="701">
        <v>28511</v>
      </c>
      <c r="M137" s="701"/>
      <c r="N137" s="701"/>
      <c r="O137" s="701"/>
      <c r="P137" s="701"/>
      <c r="Q137" s="701">
        <v>408553</v>
      </c>
      <c r="R137" s="701"/>
    </row>
    <row r="138" spans="1:18" s="150" customFormat="1" ht="30" customHeight="1" x14ac:dyDescent="0.2">
      <c r="A138" s="634"/>
      <c r="B138" s="634"/>
      <c r="C138" s="663" t="s">
        <v>1578</v>
      </c>
      <c r="D138" s="657">
        <v>162987</v>
      </c>
      <c r="E138" s="1555"/>
      <c r="F138" s="1555">
        <v>0</v>
      </c>
      <c r="G138" s="1552">
        <f t="shared" si="11"/>
        <v>0</v>
      </c>
      <c r="H138" s="1549"/>
      <c r="I138" s="1536"/>
      <c r="J138" s="701"/>
      <c r="K138" s="701"/>
      <c r="L138" s="701"/>
      <c r="M138" s="701"/>
      <c r="N138" s="701"/>
      <c r="O138" s="701"/>
      <c r="P138" s="701"/>
      <c r="Q138" s="701"/>
      <c r="R138" s="701"/>
    </row>
    <row r="139" spans="1:18" s="150" customFormat="1" ht="18" customHeight="1" x14ac:dyDescent="0.2">
      <c r="A139" s="1196"/>
      <c r="B139" s="1196"/>
      <c r="C139" s="1209" t="s">
        <v>1473</v>
      </c>
      <c r="D139" s="1203">
        <v>162942</v>
      </c>
      <c r="E139" s="1555"/>
      <c r="F139" s="1555"/>
      <c r="G139" s="1552">
        <f t="shared" si="11"/>
        <v>2969</v>
      </c>
      <c r="H139" s="1549"/>
      <c r="I139" s="1536"/>
      <c r="J139" s="1228"/>
      <c r="K139" s="1228"/>
      <c r="L139" s="1228">
        <v>2969</v>
      </c>
      <c r="M139" s="1228"/>
      <c r="N139" s="1228"/>
      <c r="O139" s="1228"/>
      <c r="P139" s="1228"/>
      <c r="Q139" s="1228"/>
      <c r="R139" s="1228"/>
    </row>
    <row r="140" spans="1:18" s="150" customFormat="1" ht="15" customHeight="1" x14ac:dyDescent="0.2">
      <c r="A140" s="647"/>
      <c r="B140" s="647"/>
      <c r="C140" s="721" t="s">
        <v>187</v>
      </c>
      <c r="D140" s="647"/>
      <c r="E140" s="1553">
        <f>SUM(E94:E139)</f>
        <v>11670857</v>
      </c>
      <c r="F140" s="1553">
        <f t="shared" ref="F140:R140" si="12">SUM(F94:F139)</f>
        <v>17537356</v>
      </c>
      <c r="G140" s="1553">
        <f t="shared" si="12"/>
        <v>9034862</v>
      </c>
      <c r="H140" s="1558">
        <f t="shared" si="10"/>
        <v>51.517811464852514</v>
      </c>
      <c r="I140" s="1531">
        <f t="shared" si="12"/>
        <v>31001</v>
      </c>
      <c r="J140" s="749">
        <f t="shared" si="12"/>
        <v>816253</v>
      </c>
      <c r="K140" s="749">
        <f t="shared" si="12"/>
        <v>0</v>
      </c>
      <c r="L140" s="749">
        <f t="shared" si="12"/>
        <v>1183625</v>
      </c>
      <c r="M140" s="749">
        <f t="shared" si="12"/>
        <v>0</v>
      </c>
      <c r="N140" s="749">
        <f t="shared" si="12"/>
        <v>11693</v>
      </c>
      <c r="O140" s="749">
        <f t="shared" si="12"/>
        <v>43807</v>
      </c>
      <c r="P140" s="749">
        <f t="shared" si="12"/>
        <v>0</v>
      </c>
      <c r="Q140" s="749">
        <f t="shared" si="12"/>
        <v>4134483</v>
      </c>
      <c r="R140" s="749">
        <f t="shared" si="12"/>
        <v>2814000</v>
      </c>
    </row>
    <row r="141" spans="1:18" s="150" customFormat="1" ht="15" customHeight="1" x14ac:dyDescent="0.2">
      <c r="A141" s="634">
        <v>1</v>
      </c>
      <c r="B141" s="634">
        <v>17</v>
      </c>
      <c r="C141" s="635" t="s">
        <v>188</v>
      </c>
      <c r="D141" s="636"/>
      <c r="E141" s="1542"/>
      <c r="F141" s="1542"/>
      <c r="G141" s="1552"/>
      <c r="H141" s="1549"/>
      <c r="I141" s="1530"/>
      <c r="J141" s="642"/>
      <c r="K141" s="642"/>
      <c r="L141" s="642"/>
      <c r="M141" s="642"/>
      <c r="N141" s="642"/>
      <c r="O141" s="642"/>
      <c r="P141" s="642"/>
      <c r="Q141" s="642"/>
      <c r="R141" s="642"/>
    </row>
    <row r="142" spans="1:18" s="150" customFormat="1" ht="27" customHeight="1" x14ac:dyDescent="0.2">
      <c r="A142" s="634"/>
      <c r="B142" s="634"/>
      <c r="C142" s="663" t="s">
        <v>161</v>
      </c>
      <c r="D142" s="722"/>
      <c r="E142" s="1249"/>
      <c r="F142" s="1249"/>
      <c r="G142" s="1552"/>
      <c r="H142" s="1549"/>
      <c r="I142" s="1535"/>
      <c r="J142" s="642"/>
      <c r="K142" s="642"/>
      <c r="L142" s="642"/>
      <c r="M142" s="642"/>
      <c r="N142" s="642"/>
      <c r="O142" s="642"/>
      <c r="P142" s="642"/>
      <c r="Q142" s="642"/>
      <c r="R142" s="642"/>
    </row>
    <row r="143" spans="1:18" s="150" customFormat="1" ht="15" customHeight="1" x14ac:dyDescent="0.2">
      <c r="A143" s="634"/>
      <c r="B143" s="634"/>
      <c r="C143" s="645" t="s">
        <v>189</v>
      </c>
      <c r="D143" s="723">
        <v>171907</v>
      </c>
      <c r="E143" s="1561">
        <v>197622</v>
      </c>
      <c r="F143" s="1561">
        <v>180186</v>
      </c>
      <c r="G143" s="1552">
        <f t="shared" si="11"/>
        <v>135336</v>
      </c>
      <c r="H143" s="1549">
        <f t="shared" si="10"/>
        <v>75.109053977556528</v>
      </c>
      <c r="I143" s="1530"/>
      <c r="J143" s="642"/>
      <c r="K143" s="642"/>
      <c r="L143" s="642">
        <v>30865</v>
      </c>
      <c r="M143" s="642">
        <v>104471</v>
      </c>
      <c r="N143" s="642"/>
      <c r="O143" s="642"/>
      <c r="P143" s="642"/>
      <c r="Q143" s="642"/>
      <c r="R143" s="642"/>
    </row>
    <row r="144" spans="1:18" s="150" customFormat="1" ht="27" customHeight="1" x14ac:dyDescent="0.2">
      <c r="A144" s="634"/>
      <c r="B144" s="634"/>
      <c r="C144" s="643" t="s">
        <v>1252</v>
      </c>
      <c r="D144" s="723">
        <v>171923</v>
      </c>
      <c r="E144" s="1561">
        <v>53000</v>
      </c>
      <c r="F144" s="1561">
        <v>53000</v>
      </c>
      <c r="G144" s="1552">
        <f t="shared" si="11"/>
        <v>0</v>
      </c>
      <c r="H144" s="1549">
        <f t="shared" si="10"/>
        <v>0</v>
      </c>
      <c r="I144" s="1530"/>
      <c r="J144" s="642"/>
      <c r="K144" s="642"/>
      <c r="L144" s="642"/>
      <c r="M144" s="642"/>
      <c r="N144" s="642"/>
      <c r="O144" s="642"/>
      <c r="P144" s="642"/>
      <c r="Q144" s="642"/>
      <c r="R144" s="642"/>
    </row>
    <row r="145" spans="1:18" s="150" customFormat="1" ht="27" customHeight="1" x14ac:dyDescent="0.2">
      <c r="A145" s="634"/>
      <c r="B145" s="634"/>
      <c r="C145" s="643" t="s">
        <v>1579</v>
      </c>
      <c r="D145" s="723">
        <v>171972</v>
      </c>
      <c r="E145" s="1561"/>
      <c r="F145" s="1561">
        <v>50820</v>
      </c>
      <c r="G145" s="1552">
        <f t="shared" si="11"/>
        <v>50820</v>
      </c>
      <c r="H145" s="1549">
        <f t="shared" si="10"/>
        <v>100</v>
      </c>
      <c r="I145" s="1530"/>
      <c r="J145" s="642"/>
      <c r="K145" s="642"/>
      <c r="L145" s="642">
        <v>10804</v>
      </c>
      <c r="M145" s="642">
        <v>40016</v>
      </c>
      <c r="N145" s="642"/>
      <c r="O145" s="642"/>
      <c r="P145" s="642"/>
      <c r="Q145" s="642"/>
      <c r="R145" s="642"/>
    </row>
    <row r="146" spans="1:18" s="150" customFormat="1" ht="16.5" customHeight="1" x14ac:dyDescent="0.2">
      <c r="A146" s="1196"/>
      <c r="B146" s="1196"/>
      <c r="C146" s="1208" t="s">
        <v>1799</v>
      </c>
      <c r="D146" s="1227">
        <v>162603</v>
      </c>
      <c r="E146" s="1561"/>
      <c r="F146" s="1561"/>
      <c r="G146" s="1552">
        <f t="shared" si="11"/>
        <v>4802</v>
      </c>
      <c r="H146" s="1549"/>
      <c r="I146" s="1530"/>
      <c r="J146" s="1194"/>
      <c r="K146" s="1194"/>
      <c r="L146" s="1194"/>
      <c r="M146" s="1194">
        <v>4802</v>
      </c>
      <c r="N146" s="1194"/>
      <c r="O146" s="1194"/>
      <c r="P146" s="1194"/>
      <c r="Q146" s="1194"/>
      <c r="R146" s="1194"/>
    </row>
    <row r="147" spans="1:18" s="150" customFormat="1" ht="27.6" customHeight="1" x14ac:dyDescent="0.2">
      <c r="A147" s="634"/>
      <c r="B147" s="634"/>
      <c r="C147" s="643" t="s">
        <v>190</v>
      </c>
      <c r="D147" s="644"/>
      <c r="E147" s="1550"/>
      <c r="F147" s="1550"/>
      <c r="G147" s="1552"/>
      <c r="H147" s="1549"/>
      <c r="I147" s="1530"/>
      <c r="J147" s="642"/>
      <c r="K147" s="642"/>
      <c r="L147" s="642"/>
      <c r="M147" s="642"/>
      <c r="N147" s="642"/>
      <c r="O147" s="642"/>
      <c r="P147" s="642"/>
      <c r="Q147" s="642"/>
      <c r="R147" s="642"/>
    </row>
    <row r="148" spans="1:18" s="150" customFormat="1" ht="14.1" customHeight="1" x14ac:dyDescent="0.2">
      <c r="A148" s="634"/>
      <c r="B148" s="634"/>
      <c r="C148" s="724" t="s">
        <v>191</v>
      </c>
      <c r="D148" s="725">
        <v>171980</v>
      </c>
      <c r="E148" s="1566">
        <v>67310</v>
      </c>
      <c r="F148" s="1566">
        <v>67310</v>
      </c>
      <c r="G148" s="1552">
        <f t="shared" si="11"/>
        <v>67310</v>
      </c>
      <c r="H148" s="1549">
        <f t="shared" si="10"/>
        <v>100</v>
      </c>
      <c r="I148" s="1530"/>
      <c r="J148" s="642"/>
      <c r="K148" s="642"/>
      <c r="L148" s="642">
        <v>67310</v>
      </c>
      <c r="M148" s="654"/>
      <c r="N148" s="654"/>
      <c r="O148" s="654"/>
      <c r="P148" s="654"/>
      <c r="Q148" s="654"/>
      <c r="R148" s="654"/>
    </row>
    <row r="149" spans="1:18" s="150" customFormat="1" ht="26.25" customHeight="1" x14ac:dyDescent="0.2">
      <c r="A149" s="726"/>
      <c r="B149" s="726"/>
      <c r="C149" s="663" t="s">
        <v>161</v>
      </c>
      <c r="D149" s="722"/>
      <c r="E149" s="1249"/>
      <c r="F149" s="1249"/>
      <c r="G149" s="1552"/>
      <c r="H149" s="1549"/>
      <c r="I149" s="1530"/>
      <c r="J149" s="642"/>
      <c r="K149" s="642"/>
      <c r="L149" s="642"/>
      <c r="M149" s="654"/>
      <c r="N149" s="654"/>
      <c r="O149" s="654"/>
      <c r="P149" s="654"/>
      <c r="Q149" s="654"/>
      <c r="R149" s="654"/>
    </row>
    <row r="150" spans="1:18" s="150" customFormat="1" ht="29.25" customHeight="1" x14ac:dyDescent="0.2">
      <c r="A150" s="634"/>
      <c r="B150" s="634"/>
      <c r="C150" s="727" t="s">
        <v>192</v>
      </c>
      <c r="D150" s="723">
        <v>171905</v>
      </c>
      <c r="E150" s="1561">
        <v>131445</v>
      </c>
      <c r="F150" s="1561">
        <v>134645</v>
      </c>
      <c r="G150" s="1552">
        <f t="shared" si="11"/>
        <v>204540</v>
      </c>
      <c r="H150" s="1549">
        <f t="shared" si="10"/>
        <v>151.91057967247207</v>
      </c>
      <c r="I150" s="1530"/>
      <c r="J150" s="642"/>
      <c r="K150" s="642"/>
      <c r="L150" s="642">
        <v>204540</v>
      </c>
      <c r="M150" s="654"/>
      <c r="N150" s="654"/>
      <c r="O150" s="654"/>
      <c r="P150" s="654"/>
      <c r="Q150" s="654"/>
      <c r="R150" s="654"/>
    </row>
    <row r="151" spans="1:18" s="150" customFormat="1" ht="14.1" customHeight="1" x14ac:dyDescent="0.2">
      <c r="A151" s="630"/>
      <c r="B151" s="630"/>
      <c r="C151" s="728" t="s">
        <v>193</v>
      </c>
      <c r="D151" s="723">
        <v>171909</v>
      </c>
      <c r="E151" s="1561">
        <v>19812</v>
      </c>
      <c r="F151" s="1561">
        <v>19812</v>
      </c>
      <c r="G151" s="1552">
        <f t="shared" si="11"/>
        <v>19812</v>
      </c>
      <c r="H151" s="1549">
        <f t="shared" si="10"/>
        <v>100</v>
      </c>
      <c r="I151" s="1530"/>
      <c r="J151" s="642"/>
      <c r="K151" s="642"/>
      <c r="L151" s="642">
        <v>19812</v>
      </c>
      <c r="M151" s="654"/>
      <c r="N151" s="654"/>
      <c r="O151" s="654"/>
      <c r="P151" s="654"/>
      <c r="Q151" s="654"/>
      <c r="R151" s="654"/>
    </row>
    <row r="152" spans="1:18" s="150" customFormat="1" ht="14.1" customHeight="1" x14ac:dyDescent="0.2">
      <c r="A152" s="630"/>
      <c r="B152" s="630"/>
      <c r="C152" s="728" t="s">
        <v>194</v>
      </c>
      <c r="D152" s="723">
        <v>171904</v>
      </c>
      <c r="E152" s="1561">
        <v>2000</v>
      </c>
      <c r="F152" s="1561">
        <v>2000</v>
      </c>
      <c r="G152" s="1552">
        <f t="shared" si="11"/>
        <v>2000</v>
      </c>
      <c r="H152" s="1549">
        <f t="shared" si="10"/>
        <v>100</v>
      </c>
      <c r="I152" s="1530"/>
      <c r="J152" s="642"/>
      <c r="K152" s="642"/>
      <c r="L152" s="642">
        <v>2000</v>
      </c>
      <c r="M152" s="654"/>
      <c r="N152" s="654"/>
      <c r="O152" s="654"/>
      <c r="P152" s="654"/>
      <c r="Q152" s="654"/>
      <c r="R152" s="654"/>
    </row>
    <row r="153" spans="1:18" s="150" customFormat="1" ht="14.1" customHeight="1" x14ac:dyDescent="0.2">
      <c r="A153" s="630"/>
      <c r="B153" s="630"/>
      <c r="C153" s="728" t="s">
        <v>1580</v>
      </c>
      <c r="D153" s="723">
        <v>172901</v>
      </c>
      <c r="E153" s="1561"/>
      <c r="F153" s="1561">
        <v>67361</v>
      </c>
      <c r="G153" s="1552">
        <f t="shared" si="11"/>
        <v>67361</v>
      </c>
      <c r="H153" s="1549">
        <f t="shared" si="10"/>
        <v>100</v>
      </c>
      <c r="I153" s="1530"/>
      <c r="J153" s="642"/>
      <c r="K153" s="642"/>
      <c r="L153" s="642"/>
      <c r="M153" s="642">
        <v>67361</v>
      </c>
      <c r="N153" s="654"/>
      <c r="O153" s="654"/>
      <c r="P153" s="654"/>
      <c r="Q153" s="654"/>
      <c r="R153" s="654"/>
    </row>
    <row r="154" spans="1:18" s="150" customFormat="1" ht="14.1" customHeight="1" x14ac:dyDescent="0.2">
      <c r="A154" s="630"/>
      <c r="B154" s="630"/>
      <c r="C154" s="728" t="s">
        <v>1404</v>
      </c>
      <c r="D154" s="723">
        <v>172909</v>
      </c>
      <c r="E154" s="1561">
        <v>160492</v>
      </c>
      <c r="F154" s="1561">
        <v>160492</v>
      </c>
      <c r="G154" s="1552">
        <f t="shared" si="11"/>
        <v>160493</v>
      </c>
      <c r="H154" s="1549">
        <f t="shared" si="10"/>
        <v>100.00062308401665</v>
      </c>
      <c r="I154" s="1530"/>
      <c r="J154" s="642"/>
      <c r="K154" s="642"/>
      <c r="L154" s="642">
        <v>160493</v>
      </c>
      <c r="M154" s="654"/>
      <c r="N154" s="654"/>
      <c r="O154" s="654"/>
      <c r="P154" s="654"/>
      <c r="Q154" s="654"/>
      <c r="R154" s="654"/>
    </row>
    <row r="155" spans="1:18" s="150" customFormat="1" ht="14.1" customHeight="1" x14ac:dyDescent="0.2">
      <c r="A155" s="630"/>
      <c r="B155" s="630"/>
      <c r="C155" s="728" t="s">
        <v>1581</v>
      </c>
      <c r="D155" s="723">
        <v>172920</v>
      </c>
      <c r="E155" s="1561"/>
      <c r="F155" s="1561">
        <v>3900</v>
      </c>
      <c r="G155" s="1552">
        <f t="shared" si="11"/>
        <v>10000</v>
      </c>
      <c r="H155" s="1549">
        <f t="shared" si="10"/>
        <v>256.41025641025641</v>
      </c>
      <c r="I155" s="1530"/>
      <c r="J155" s="642"/>
      <c r="K155" s="642"/>
      <c r="L155" s="642">
        <v>10000</v>
      </c>
      <c r="M155" s="654"/>
      <c r="N155" s="654"/>
      <c r="O155" s="654"/>
      <c r="P155" s="654"/>
      <c r="Q155" s="654"/>
      <c r="R155" s="654"/>
    </row>
    <row r="156" spans="1:18" s="150" customFormat="1" ht="14.1" customHeight="1" x14ac:dyDescent="0.2">
      <c r="A156" s="630"/>
      <c r="B156" s="630"/>
      <c r="C156" s="728" t="s">
        <v>1582</v>
      </c>
      <c r="D156" s="723">
        <v>172921</v>
      </c>
      <c r="E156" s="1561"/>
      <c r="F156" s="1561">
        <v>22498</v>
      </c>
      <c r="G156" s="1552">
        <f t="shared" si="11"/>
        <v>63565</v>
      </c>
      <c r="H156" s="1549">
        <f t="shared" si="10"/>
        <v>282.53622544226153</v>
      </c>
      <c r="I156" s="1530"/>
      <c r="J156" s="642"/>
      <c r="K156" s="642"/>
      <c r="L156" s="642">
        <v>13514</v>
      </c>
      <c r="M156" s="642">
        <v>50051</v>
      </c>
      <c r="N156" s="654"/>
      <c r="O156" s="654"/>
      <c r="P156" s="654"/>
      <c r="Q156" s="654"/>
      <c r="R156" s="654"/>
    </row>
    <row r="157" spans="1:18" s="150" customFormat="1" ht="14.1" customHeight="1" x14ac:dyDescent="0.2">
      <c r="A157" s="630"/>
      <c r="B157" s="630"/>
      <c r="C157" s="728" t="s">
        <v>195</v>
      </c>
      <c r="D157" s="723">
        <v>131857</v>
      </c>
      <c r="E157" s="1561">
        <v>15240</v>
      </c>
      <c r="F157" s="1561">
        <v>15240</v>
      </c>
      <c r="G157" s="1552">
        <f t="shared" si="11"/>
        <v>15240</v>
      </c>
      <c r="H157" s="1549">
        <f t="shared" si="10"/>
        <v>100</v>
      </c>
      <c r="I157" s="1530"/>
      <c r="J157" s="642"/>
      <c r="K157" s="642"/>
      <c r="L157" s="642">
        <v>15240</v>
      </c>
      <c r="M157" s="654"/>
      <c r="N157" s="654"/>
      <c r="O157" s="654"/>
      <c r="P157" s="654"/>
      <c r="Q157" s="654"/>
      <c r="R157" s="654"/>
    </row>
    <row r="158" spans="1:18" s="150" customFormat="1" ht="14.1" customHeight="1" x14ac:dyDescent="0.2">
      <c r="A158" s="630"/>
      <c r="B158" s="630"/>
      <c r="C158" s="728" t="s">
        <v>600</v>
      </c>
      <c r="D158" s="723">
        <v>172922</v>
      </c>
      <c r="E158" s="1561">
        <v>57512</v>
      </c>
      <c r="F158" s="1561">
        <v>57512</v>
      </c>
      <c r="G158" s="1552">
        <f t="shared" si="11"/>
        <v>57513</v>
      </c>
      <c r="H158" s="1549">
        <f t="shared" si="10"/>
        <v>100.00173876756155</v>
      </c>
      <c r="I158" s="1530"/>
      <c r="J158" s="642"/>
      <c r="K158" s="642"/>
      <c r="L158" s="642">
        <v>57513</v>
      </c>
      <c r="M158" s="654"/>
      <c r="N158" s="654"/>
      <c r="O158" s="654"/>
      <c r="P158" s="654"/>
      <c r="Q158" s="654"/>
      <c r="R158" s="654"/>
    </row>
    <row r="159" spans="1:18" s="150" customFormat="1" ht="14.1" customHeight="1" x14ac:dyDescent="0.2">
      <c r="A159" s="630"/>
      <c r="B159" s="630"/>
      <c r="C159" s="728" t="s">
        <v>1253</v>
      </c>
      <c r="D159" s="723">
        <v>171977</v>
      </c>
      <c r="E159" s="1561">
        <v>63551</v>
      </c>
      <c r="F159" s="1561">
        <v>63551</v>
      </c>
      <c r="G159" s="1552">
        <f t="shared" si="11"/>
        <v>63551</v>
      </c>
      <c r="H159" s="1549">
        <f t="shared" si="10"/>
        <v>100</v>
      </c>
      <c r="I159" s="1530"/>
      <c r="J159" s="642"/>
      <c r="K159" s="642"/>
      <c r="L159" s="642">
        <v>63551</v>
      </c>
      <c r="M159" s="654"/>
      <c r="N159" s="654"/>
      <c r="O159" s="654"/>
      <c r="P159" s="654"/>
      <c r="Q159" s="654"/>
      <c r="R159" s="654"/>
    </row>
    <row r="160" spans="1:18" s="150" customFormat="1" ht="14.1" customHeight="1" x14ac:dyDescent="0.2">
      <c r="A160" s="630"/>
      <c r="B160" s="630"/>
      <c r="C160" s="728" t="s">
        <v>1254</v>
      </c>
      <c r="D160" s="723">
        <v>171978</v>
      </c>
      <c r="E160" s="1561">
        <v>30857</v>
      </c>
      <c r="F160" s="1561">
        <v>30857</v>
      </c>
      <c r="G160" s="1552">
        <f t="shared" si="11"/>
        <v>28193</v>
      </c>
      <c r="H160" s="1549">
        <f t="shared" si="10"/>
        <v>91.366626697345822</v>
      </c>
      <c r="I160" s="1530"/>
      <c r="J160" s="642"/>
      <c r="K160" s="642"/>
      <c r="L160" s="642">
        <v>28193</v>
      </c>
      <c r="M160" s="654"/>
      <c r="N160" s="654"/>
      <c r="O160" s="654"/>
      <c r="P160" s="654"/>
      <c r="Q160" s="654"/>
      <c r="R160" s="654"/>
    </row>
    <row r="161" spans="1:18" s="150" customFormat="1" ht="15.6" customHeight="1" x14ac:dyDescent="0.2">
      <c r="A161" s="630"/>
      <c r="B161" s="630"/>
      <c r="C161" s="729" t="s">
        <v>1255</v>
      </c>
      <c r="D161" s="723">
        <v>171979</v>
      </c>
      <c r="E161" s="1561">
        <v>10668</v>
      </c>
      <c r="F161" s="1561">
        <v>10668</v>
      </c>
      <c r="G161" s="1552">
        <f t="shared" si="11"/>
        <v>10668</v>
      </c>
      <c r="H161" s="1549">
        <f t="shared" si="10"/>
        <v>100</v>
      </c>
      <c r="I161" s="1530"/>
      <c r="J161" s="642"/>
      <c r="K161" s="642"/>
      <c r="L161" s="642">
        <v>10668</v>
      </c>
      <c r="M161" s="654"/>
      <c r="N161" s="654"/>
      <c r="O161" s="654"/>
      <c r="P161" s="654"/>
      <c r="Q161" s="654"/>
      <c r="R161" s="654"/>
    </row>
    <row r="162" spans="1:18" s="150" customFormat="1" ht="14.1" customHeight="1" x14ac:dyDescent="0.2">
      <c r="A162" s="630"/>
      <c r="B162" s="630"/>
      <c r="C162" s="728" t="s">
        <v>1583</v>
      </c>
      <c r="D162" s="723">
        <v>171982</v>
      </c>
      <c r="E162" s="1561">
        <v>20389</v>
      </c>
      <c r="F162" s="1561">
        <v>20389</v>
      </c>
      <c r="G162" s="1552">
        <f t="shared" si="11"/>
        <v>20580</v>
      </c>
      <c r="H162" s="1549">
        <f t="shared" si="10"/>
        <v>100.93677963607828</v>
      </c>
      <c r="I162" s="1530"/>
      <c r="J162" s="642"/>
      <c r="K162" s="642"/>
      <c r="L162" s="642">
        <v>20580</v>
      </c>
      <c r="M162" s="654"/>
      <c r="N162" s="654"/>
      <c r="O162" s="654"/>
      <c r="P162" s="654"/>
      <c r="Q162" s="654"/>
      <c r="R162" s="654"/>
    </row>
    <row r="163" spans="1:18" s="150" customFormat="1" ht="24.75" customHeight="1" x14ac:dyDescent="0.2">
      <c r="A163" s="630"/>
      <c r="B163" s="630"/>
      <c r="C163" s="663" t="s">
        <v>476</v>
      </c>
      <c r="D163" s="723">
        <v>171902</v>
      </c>
      <c r="E163" s="1561"/>
      <c r="F163" s="1561">
        <v>590</v>
      </c>
      <c r="G163" s="1552">
        <f t="shared" si="11"/>
        <v>6459</v>
      </c>
      <c r="H163" s="1549">
        <f t="shared" si="10"/>
        <v>1094.7457627118642</v>
      </c>
      <c r="I163" s="1530"/>
      <c r="J163" s="642"/>
      <c r="K163" s="642"/>
      <c r="L163" s="642">
        <v>6459</v>
      </c>
      <c r="M163" s="654"/>
      <c r="N163" s="654"/>
      <c r="O163" s="654"/>
      <c r="P163" s="654"/>
      <c r="Q163" s="654"/>
      <c r="R163" s="654"/>
    </row>
    <row r="164" spans="1:18" s="150" customFormat="1" ht="27" customHeight="1" x14ac:dyDescent="0.2">
      <c r="A164" s="630"/>
      <c r="B164" s="630"/>
      <c r="C164" s="730" t="s">
        <v>1584</v>
      </c>
      <c r="D164" s="723">
        <v>171986</v>
      </c>
      <c r="E164" s="1561"/>
      <c r="F164" s="1561">
        <v>686049</v>
      </c>
      <c r="G164" s="1552">
        <f t="shared" si="11"/>
        <v>686049</v>
      </c>
      <c r="H164" s="1549">
        <f t="shared" si="10"/>
        <v>100</v>
      </c>
      <c r="I164" s="1530"/>
      <c r="J164" s="642"/>
      <c r="K164" s="642"/>
      <c r="L164" s="642">
        <v>643049</v>
      </c>
      <c r="M164" s="642">
        <v>43000</v>
      </c>
      <c r="N164" s="654"/>
      <c r="O164" s="654"/>
      <c r="P164" s="654"/>
      <c r="Q164" s="654"/>
      <c r="R164" s="654"/>
    </row>
    <row r="165" spans="1:18" s="150" customFormat="1" ht="17.25" customHeight="1" x14ac:dyDescent="0.2">
      <c r="A165" s="630"/>
      <c r="B165" s="630"/>
      <c r="C165" s="730" t="s">
        <v>1802</v>
      </c>
      <c r="D165" s="1227">
        <v>171956</v>
      </c>
      <c r="E165" s="1561"/>
      <c r="F165" s="1561"/>
      <c r="G165" s="1552">
        <f t="shared" si="11"/>
        <v>143</v>
      </c>
      <c r="H165" s="1549"/>
      <c r="I165" s="1530"/>
      <c r="J165" s="1194"/>
      <c r="K165" s="1194"/>
      <c r="L165" s="1194">
        <v>143</v>
      </c>
      <c r="M165" s="1194"/>
      <c r="N165" s="1204"/>
      <c r="O165" s="1204"/>
      <c r="P165" s="1204"/>
      <c r="Q165" s="1204"/>
      <c r="R165" s="1204"/>
    </row>
    <row r="166" spans="1:18" s="150" customFormat="1" ht="24.95" customHeight="1" x14ac:dyDescent="0.2">
      <c r="A166" s="630"/>
      <c r="B166" s="630"/>
      <c r="C166" s="729" t="s">
        <v>196</v>
      </c>
      <c r="D166" s="644"/>
      <c r="E166" s="1550"/>
      <c r="F166" s="1550"/>
      <c r="G166" s="1552"/>
      <c r="H166" s="1549"/>
      <c r="I166" s="1530"/>
      <c r="J166" s="642"/>
      <c r="K166" s="642"/>
      <c r="L166" s="642"/>
      <c r="M166" s="654"/>
      <c r="N166" s="654"/>
      <c r="O166" s="654"/>
      <c r="P166" s="654"/>
      <c r="Q166" s="654"/>
      <c r="R166" s="654"/>
    </row>
    <row r="167" spans="1:18" s="150" customFormat="1" ht="15" customHeight="1" x14ac:dyDescent="0.2">
      <c r="A167" s="630"/>
      <c r="B167" s="630"/>
      <c r="C167" s="645" t="s">
        <v>197</v>
      </c>
      <c r="D167" s="723">
        <v>171901</v>
      </c>
      <c r="E167" s="1561">
        <v>21336</v>
      </c>
      <c r="F167" s="1561">
        <v>21336</v>
      </c>
      <c r="G167" s="1552">
        <f t="shared" si="11"/>
        <v>21336</v>
      </c>
      <c r="H167" s="1549">
        <f t="shared" ref="H167:H243" si="13">G167/F167*100</f>
        <v>100</v>
      </c>
      <c r="I167" s="1530"/>
      <c r="J167" s="642"/>
      <c r="K167" s="642"/>
      <c r="L167" s="642">
        <v>21336</v>
      </c>
      <c r="M167" s="654"/>
      <c r="N167" s="654"/>
      <c r="O167" s="654"/>
      <c r="P167" s="654"/>
      <c r="Q167" s="654"/>
      <c r="R167" s="654"/>
    </row>
    <row r="168" spans="1:18" s="150" customFormat="1" ht="15" customHeight="1" x14ac:dyDescent="0.2">
      <c r="A168" s="630"/>
      <c r="B168" s="630"/>
      <c r="C168" s="1197" t="s">
        <v>1800</v>
      </c>
      <c r="D168" s="1227">
        <v>171924</v>
      </c>
      <c r="E168" s="1561"/>
      <c r="F168" s="1561"/>
      <c r="G168" s="1552">
        <f t="shared" si="11"/>
        <v>110</v>
      </c>
      <c r="H168" s="1549"/>
      <c r="I168" s="1530"/>
      <c r="J168" s="1194"/>
      <c r="K168" s="1194"/>
      <c r="L168" s="1194">
        <v>110</v>
      </c>
      <c r="M168" s="1204"/>
      <c r="N168" s="1204"/>
      <c r="O168" s="1204"/>
      <c r="P168" s="1204"/>
      <c r="Q168" s="1204"/>
      <c r="R168" s="1204"/>
    </row>
    <row r="169" spans="1:18" s="150" customFormat="1" ht="24.95" customHeight="1" x14ac:dyDescent="0.2">
      <c r="A169" s="634"/>
      <c r="B169" s="634"/>
      <c r="C169" s="731" t="s">
        <v>198</v>
      </c>
      <c r="D169" s="732"/>
      <c r="E169" s="1567"/>
      <c r="F169" s="1567"/>
      <c r="G169" s="1552"/>
      <c r="H169" s="1549"/>
      <c r="I169" s="1530"/>
      <c r="J169" s="642"/>
      <c r="K169" s="642"/>
      <c r="L169" s="642"/>
      <c r="M169" s="654"/>
      <c r="N169" s="654"/>
      <c r="O169" s="654"/>
      <c r="P169" s="654"/>
      <c r="Q169" s="654"/>
      <c r="R169" s="654"/>
    </row>
    <row r="170" spans="1:18" s="150" customFormat="1" ht="22.15" customHeight="1" x14ac:dyDescent="0.2">
      <c r="A170" s="634"/>
      <c r="B170" s="634"/>
      <c r="C170" s="729" t="s">
        <v>1405</v>
      </c>
      <c r="D170" s="733">
        <v>171908</v>
      </c>
      <c r="E170" s="1550">
        <v>167405</v>
      </c>
      <c r="F170" s="1550">
        <v>167405</v>
      </c>
      <c r="G170" s="1552">
        <f t="shared" si="11"/>
        <v>165911</v>
      </c>
      <c r="H170" s="1549">
        <f t="shared" si="13"/>
        <v>99.107553537827414</v>
      </c>
      <c r="I170" s="1530"/>
      <c r="J170" s="642"/>
      <c r="K170" s="642"/>
      <c r="L170" s="642">
        <v>165911</v>
      </c>
      <c r="M170" s="654"/>
      <c r="N170" s="654"/>
      <c r="O170" s="654"/>
      <c r="P170" s="654"/>
      <c r="Q170" s="654"/>
      <c r="R170" s="654"/>
    </row>
    <row r="171" spans="1:18" s="150" customFormat="1" ht="22.15" customHeight="1" x14ac:dyDescent="0.2">
      <c r="A171" s="634"/>
      <c r="B171" s="634"/>
      <c r="C171" s="734" t="s">
        <v>1406</v>
      </c>
      <c r="D171" s="634">
        <v>171912</v>
      </c>
      <c r="E171" s="1561"/>
      <c r="F171" s="1561">
        <v>250000</v>
      </c>
      <c r="G171" s="1552">
        <f t="shared" si="11"/>
        <v>250000</v>
      </c>
      <c r="H171" s="1549">
        <f t="shared" si="13"/>
        <v>100</v>
      </c>
      <c r="I171" s="1530"/>
      <c r="J171" s="642"/>
      <c r="K171" s="642"/>
      <c r="L171" s="642">
        <v>250000</v>
      </c>
      <c r="M171" s="654"/>
      <c r="N171" s="654"/>
      <c r="O171" s="654"/>
      <c r="P171" s="654"/>
      <c r="Q171" s="654"/>
      <c r="R171" s="654"/>
    </row>
    <row r="172" spans="1:18" s="150" customFormat="1" ht="15.75" customHeight="1" x14ac:dyDescent="0.2">
      <c r="A172" s="634"/>
      <c r="B172" s="634"/>
      <c r="C172" s="735" t="s">
        <v>199</v>
      </c>
      <c r="D172" s="725"/>
      <c r="E172" s="1566"/>
      <c r="F172" s="1566"/>
      <c r="G172" s="1552"/>
      <c r="H172" s="1549"/>
      <c r="I172" s="1530"/>
      <c r="J172" s="642"/>
      <c r="K172" s="642"/>
      <c r="L172" s="642"/>
      <c r="M172" s="654"/>
      <c r="N172" s="654"/>
      <c r="O172" s="654"/>
      <c r="P172" s="654"/>
      <c r="Q172" s="654"/>
      <c r="R172" s="654"/>
    </row>
    <row r="173" spans="1:18" s="150" customFormat="1" ht="15.75" customHeight="1" x14ac:dyDescent="0.2">
      <c r="A173" s="634"/>
      <c r="B173" s="634"/>
      <c r="C173" s="663" t="s">
        <v>155</v>
      </c>
      <c r="D173" s="722"/>
      <c r="E173" s="1249"/>
      <c r="F173" s="1249"/>
      <c r="G173" s="1552"/>
      <c r="H173" s="1549"/>
      <c r="I173" s="1530"/>
      <c r="J173" s="642"/>
      <c r="K173" s="642"/>
      <c r="L173" s="642"/>
      <c r="M173" s="654"/>
      <c r="N173" s="654"/>
      <c r="O173" s="654"/>
      <c r="P173" s="654"/>
      <c r="Q173" s="654"/>
      <c r="R173" s="654"/>
    </row>
    <row r="174" spans="1:18" s="150" customFormat="1" ht="24.95" customHeight="1" x14ac:dyDescent="0.2">
      <c r="A174" s="634"/>
      <c r="B174" s="634"/>
      <c r="C174" s="643" t="s">
        <v>1256</v>
      </c>
      <c r="D174" s="733">
        <v>121401</v>
      </c>
      <c r="E174" s="1550">
        <v>2000</v>
      </c>
      <c r="F174" s="1550">
        <v>2000</v>
      </c>
      <c r="G174" s="1552">
        <f t="shared" ref="G174:G244" si="14">SUM(I174:R174)</f>
        <v>2101</v>
      </c>
      <c r="H174" s="1549">
        <f t="shared" si="13"/>
        <v>105.05</v>
      </c>
      <c r="I174" s="1530"/>
      <c r="J174" s="642"/>
      <c r="K174" s="642"/>
      <c r="L174" s="642"/>
      <c r="M174" s="642"/>
      <c r="N174" s="642"/>
      <c r="O174" s="642">
        <v>2101</v>
      </c>
      <c r="P174" s="654"/>
      <c r="Q174" s="654"/>
      <c r="R174" s="654"/>
    </row>
    <row r="175" spans="1:18" s="150" customFormat="1" ht="18.75" customHeight="1" x14ac:dyDescent="0.2">
      <c r="A175" s="1196"/>
      <c r="B175" s="1196"/>
      <c r="C175" s="1208" t="s">
        <v>1801</v>
      </c>
      <c r="D175" s="1226">
        <v>171950</v>
      </c>
      <c r="E175" s="1550"/>
      <c r="F175" s="1550"/>
      <c r="G175" s="1552">
        <f t="shared" si="14"/>
        <v>24</v>
      </c>
      <c r="H175" s="1549"/>
      <c r="I175" s="1530"/>
      <c r="J175" s="1194"/>
      <c r="K175" s="1194"/>
      <c r="L175" s="1194">
        <v>4</v>
      </c>
      <c r="M175" s="1194"/>
      <c r="N175" s="1194"/>
      <c r="O175" s="1194">
        <v>20</v>
      </c>
      <c r="P175" s="1204"/>
      <c r="Q175" s="1204"/>
      <c r="R175" s="1204"/>
    </row>
    <row r="176" spans="1:18" s="150" customFormat="1" ht="18.75" customHeight="1" x14ac:dyDescent="0.2">
      <c r="A176" s="1196"/>
      <c r="B176" s="1196"/>
      <c r="C176" s="729" t="s">
        <v>1803</v>
      </c>
      <c r="D176" s="1226">
        <v>174902</v>
      </c>
      <c r="E176" s="1550"/>
      <c r="F176" s="1550"/>
      <c r="G176" s="1552">
        <f t="shared" si="14"/>
        <v>5477</v>
      </c>
      <c r="H176" s="1549"/>
      <c r="I176" s="1530"/>
      <c r="J176" s="1194"/>
      <c r="K176" s="1194"/>
      <c r="L176" s="1194">
        <v>5477</v>
      </c>
      <c r="M176" s="1194"/>
      <c r="N176" s="1194"/>
      <c r="O176" s="1230"/>
      <c r="P176" s="1204"/>
      <c r="Q176" s="1204"/>
      <c r="R176" s="1204"/>
    </row>
    <row r="177" spans="1:18" s="150" customFormat="1" ht="16.5" customHeight="1" x14ac:dyDescent="0.2">
      <c r="A177" s="634"/>
      <c r="B177" s="634"/>
      <c r="C177" s="729" t="s">
        <v>200</v>
      </c>
      <c r="D177" s="733">
        <v>176902</v>
      </c>
      <c r="E177" s="1550">
        <v>60603</v>
      </c>
      <c r="F177" s="1550">
        <v>60623</v>
      </c>
      <c r="G177" s="1552">
        <f t="shared" si="14"/>
        <v>28982</v>
      </c>
      <c r="H177" s="1549">
        <f t="shared" si="13"/>
        <v>47.806937960839946</v>
      </c>
      <c r="I177" s="1530"/>
      <c r="J177" s="642"/>
      <c r="K177" s="642"/>
      <c r="L177" s="642">
        <v>1162</v>
      </c>
      <c r="M177" s="654"/>
      <c r="N177" s="654"/>
      <c r="O177" s="642"/>
      <c r="P177" s="642"/>
      <c r="Q177" s="642">
        <v>7820</v>
      </c>
      <c r="R177" s="642">
        <v>20000</v>
      </c>
    </row>
    <row r="178" spans="1:18" s="150" customFormat="1" ht="16.5" customHeight="1" x14ac:dyDescent="0.2">
      <c r="A178" s="634"/>
      <c r="B178" s="634"/>
      <c r="C178" s="729" t="s">
        <v>1585</v>
      </c>
      <c r="D178" s="733">
        <v>171954</v>
      </c>
      <c r="E178" s="1550"/>
      <c r="F178" s="1550">
        <v>65</v>
      </c>
      <c r="G178" s="1552">
        <f t="shared" si="14"/>
        <v>6124</v>
      </c>
      <c r="H178" s="1549">
        <f t="shared" si="13"/>
        <v>9421.5384615384628</v>
      </c>
      <c r="I178" s="1530"/>
      <c r="J178" s="642"/>
      <c r="K178" s="642"/>
      <c r="L178" s="642">
        <v>6124</v>
      </c>
      <c r="M178" s="642"/>
      <c r="N178" s="642"/>
      <c r="O178" s="642"/>
      <c r="P178" s="642"/>
      <c r="Q178" s="642"/>
      <c r="R178" s="642"/>
    </row>
    <row r="179" spans="1:18" s="150" customFormat="1" ht="18.75" customHeight="1" x14ac:dyDescent="0.2">
      <c r="A179" s="647"/>
      <c r="B179" s="647"/>
      <c r="C179" s="721" t="s">
        <v>201</v>
      </c>
      <c r="D179" s="647"/>
      <c r="E179" s="1553">
        <f>SUM(E141:E178)</f>
        <v>1081242</v>
      </c>
      <c r="F179" s="1553">
        <f>SUM(F141:F178)</f>
        <v>2148309</v>
      </c>
      <c r="G179" s="1553">
        <f>SUM(G141:G178)</f>
        <v>2154500</v>
      </c>
      <c r="H179" s="1558">
        <f t="shared" si="13"/>
        <v>100.2881801454074</v>
      </c>
      <c r="I179" s="1531">
        <f t="shared" ref="I179:R179" si="15">SUM(I141:I178)</f>
        <v>0</v>
      </c>
      <c r="J179" s="749">
        <f t="shared" si="15"/>
        <v>0</v>
      </c>
      <c r="K179" s="749">
        <f t="shared" si="15"/>
        <v>0</v>
      </c>
      <c r="L179" s="749">
        <f t="shared" si="15"/>
        <v>1814858</v>
      </c>
      <c r="M179" s="749">
        <f t="shared" si="15"/>
        <v>309701</v>
      </c>
      <c r="N179" s="749">
        <f t="shared" si="15"/>
        <v>0</v>
      </c>
      <c r="O179" s="749">
        <f t="shared" si="15"/>
        <v>2121</v>
      </c>
      <c r="P179" s="749">
        <f t="shared" si="15"/>
        <v>0</v>
      </c>
      <c r="Q179" s="749">
        <f t="shared" si="15"/>
        <v>7820</v>
      </c>
      <c r="R179" s="749">
        <f t="shared" si="15"/>
        <v>20000</v>
      </c>
    </row>
    <row r="180" spans="1:18" s="150" customFormat="1" ht="12.6" customHeight="1" x14ac:dyDescent="0.2">
      <c r="A180" s="636">
        <v>1</v>
      </c>
      <c r="B180" s="636">
        <v>18</v>
      </c>
      <c r="C180" s="643" t="s">
        <v>202</v>
      </c>
      <c r="D180" s="644"/>
      <c r="E180" s="1550"/>
      <c r="F180" s="1550"/>
      <c r="G180" s="1552"/>
      <c r="H180" s="1549"/>
      <c r="I180" s="1534"/>
      <c r="J180" s="650"/>
      <c r="K180" s="650"/>
      <c r="L180" s="650"/>
      <c r="M180" s="650"/>
      <c r="N180" s="650"/>
      <c r="O180" s="650"/>
      <c r="P180" s="650"/>
      <c r="Q180" s="650"/>
      <c r="R180" s="650"/>
    </row>
    <row r="181" spans="1:18" s="150" customFormat="1" ht="24.95" customHeight="1" x14ac:dyDescent="0.2">
      <c r="A181" s="634"/>
      <c r="B181" s="634"/>
      <c r="C181" s="663" t="s">
        <v>161</v>
      </c>
      <c r="D181" s="722"/>
      <c r="E181" s="1249"/>
      <c r="F181" s="1249"/>
      <c r="G181" s="1552"/>
      <c r="H181" s="1549"/>
      <c r="I181" s="1536"/>
      <c r="J181" s="701"/>
      <c r="K181" s="701"/>
      <c r="L181" s="642"/>
      <c r="M181" s="642"/>
      <c r="N181" s="642"/>
      <c r="O181" s="642"/>
      <c r="P181" s="642"/>
      <c r="Q181" s="642"/>
      <c r="R181" s="642"/>
    </row>
    <row r="182" spans="1:18" s="150" customFormat="1" ht="24.95" customHeight="1" x14ac:dyDescent="0.2">
      <c r="A182" s="634"/>
      <c r="B182" s="634"/>
      <c r="C182" s="663" t="s">
        <v>203</v>
      </c>
      <c r="D182" s="722" t="s">
        <v>204</v>
      </c>
      <c r="E182" s="1249">
        <v>43460</v>
      </c>
      <c r="F182" s="1249">
        <v>46200</v>
      </c>
      <c r="G182" s="1552">
        <f t="shared" si="14"/>
        <v>47390</v>
      </c>
      <c r="H182" s="1549">
        <f t="shared" si="13"/>
        <v>102.57575757575759</v>
      </c>
      <c r="I182" s="1536"/>
      <c r="J182" s="701"/>
      <c r="K182" s="701"/>
      <c r="L182" s="701">
        <v>47390</v>
      </c>
      <c r="M182" s="736"/>
      <c r="N182" s="701"/>
      <c r="O182" s="701"/>
      <c r="P182" s="701"/>
      <c r="Q182" s="701"/>
      <c r="R182" s="701"/>
    </row>
    <row r="183" spans="1:18" s="150" customFormat="1" ht="12.6" customHeight="1" x14ac:dyDescent="0.2">
      <c r="A183" s="634"/>
      <c r="B183" s="634"/>
      <c r="C183" s="643" t="s">
        <v>205</v>
      </c>
      <c r="D183" s="733">
        <v>181905</v>
      </c>
      <c r="E183" s="1550">
        <v>30700</v>
      </c>
      <c r="F183" s="1550">
        <v>31684</v>
      </c>
      <c r="G183" s="1552">
        <f t="shared" si="14"/>
        <v>31683</v>
      </c>
      <c r="H183" s="1549">
        <f t="shared" si="13"/>
        <v>99.996843832849393</v>
      </c>
      <c r="I183" s="1536"/>
      <c r="J183" s="701"/>
      <c r="K183" s="701">
        <v>31683</v>
      </c>
      <c r="L183" s="701"/>
      <c r="M183" s="736"/>
      <c r="N183" s="701"/>
      <c r="O183" s="701"/>
      <c r="P183" s="701"/>
      <c r="Q183" s="701"/>
      <c r="R183" s="701"/>
    </row>
    <row r="184" spans="1:18" s="150" customFormat="1" ht="15" customHeight="1" x14ac:dyDescent="0.2">
      <c r="A184" s="634"/>
      <c r="B184" s="634"/>
      <c r="C184" s="663" t="s">
        <v>206</v>
      </c>
      <c r="D184" s="722">
        <v>181903</v>
      </c>
      <c r="E184" s="1249">
        <v>200</v>
      </c>
      <c r="F184" s="1249">
        <v>608</v>
      </c>
      <c r="G184" s="1552">
        <f t="shared" si="14"/>
        <v>659</v>
      </c>
      <c r="H184" s="1549">
        <f t="shared" si="13"/>
        <v>108.38815789473684</v>
      </c>
      <c r="I184" s="1536"/>
      <c r="J184" s="701"/>
      <c r="K184" s="701">
        <v>659</v>
      </c>
      <c r="L184" s="701"/>
      <c r="M184" s="736"/>
      <c r="N184" s="701"/>
      <c r="O184" s="701"/>
      <c r="P184" s="701"/>
      <c r="Q184" s="701"/>
      <c r="R184" s="701"/>
    </row>
    <row r="185" spans="1:18" s="150" customFormat="1" ht="24" customHeight="1" x14ac:dyDescent="0.2">
      <c r="A185" s="634"/>
      <c r="B185" s="634"/>
      <c r="C185" s="663" t="s">
        <v>207</v>
      </c>
      <c r="D185" s="722">
        <v>181904</v>
      </c>
      <c r="E185" s="1249">
        <v>400</v>
      </c>
      <c r="F185" s="1249">
        <v>1017</v>
      </c>
      <c r="G185" s="1552">
        <f t="shared" si="14"/>
        <v>1093</v>
      </c>
      <c r="H185" s="1549">
        <f t="shared" si="13"/>
        <v>107.47295968534907</v>
      </c>
      <c r="I185" s="1536"/>
      <c r="J185" s="701"/>
      <c r="K185" s="701"/>
      <c r="L185" s="701">
        <v>1093</v>
      </c>
      <c r="M185" s="736"/>
      <c r="N185" s="701"/>
      <c r="O185" s="701"/>
      <c r="P185" s="701"/>
      <c r="Q185" s="701"/>
      <c r="R185" s="701"/>
    </row>
    <row r="186" spans="1:18" s="150" customFormat="1" ht="15" customHeight="1" x14ac:dyDescent="0.2">
      <c r="A186" s="634" t="s">
        <v>208</v>
      </c>
      <c r="B186" s="634"/>
      <c r="C186" s="643" t="s">
        <v>209</v>
      </c>
      <c r="D186" s="733">
        <v>181902</v>
      </c>
      <c r="E186" s="1550">
        <v>65000</v>
      </c>
      <c r="F186" s="1550">
        <v>65000</v>
      </c>
      <c r="G186" s="1552">
        <f t="shared" si="14"/>
        <v>85283</v>
      </c>
      <c r="H186" s="1549">
        <f t="shared" si="13"/>
        <v>131.20461538461538</v>
      </c>
      <c r="I186" s="1536"/>
      <c r="J186" s="701"/>
      <c r="K186" s="701">
        <v>85183</v>
      </c>
      <c r="L186" s="701">
        <v>100</v>
      </c>
      <c r="M186" s="736"/>
      <c r="N186" s="701"/>
      <c r="O186" s="701"/>
      <c r="P186" s="701"/>
      <c r="Q186" s="701"/>
      <c r="R186" s="701"/>
    </row>
    <row r="187" spans="1:18" s="150" customFormat="1" ht="15" customHeight="1" x14ac:dyDescent="0.2">
      <c r="A187" s="1196"/>
      <c r="B187" s="1196"/>
      <c r="C187" s="1208" t="s">
        <v>1839</v>
      </c>
      <c r="D187" s="1226">
        <v>181907</v>
      </c>
      <c r="E187" s="1550"/>
      <c r="F187" s="1550"/>
      <c r="G187" s="1552">
        <f t="shared" si="14"/>
        <v>224</v>
      </c>
      <c r="H187" s="1549"/>
      <c r="I187" s="1536"/>
      <c r="J187" s="1228"/>
      <c r="K187" s="1228"/>
      <c r="L187" s="1228">
        <v>224</v>
      </c>
      <c r="M187" s="1231"/>
      <c r="N187" s="1228"/>
      <c r="O187" s="1228"/>
      <c r="P187" s="1228"/>
      <c r="Q187" s="1228"/>
      <c r="R187" s="1228"/>
    </row>
    <row r="188" spans="1:18" s="150" customFormat="1" ht="14.25" customHeight="1" x14ac:dyDescent="0.2">
      <c r="A188" s="647"/>
      <c r="B188" s="647"/>
      <c r="C188" s="721" t="s">
        <v>210</v>
      </c>
      <c r="D188" s="647"/>
      <c r="E188" s="1553">
        <f>SUM(E182:E187)</f>
        <v>139760</v>
      </c>
      <c r="F188" s="1553">
        <f t="shared" ref="F188:G188" si="16">SUM(F182:F187)</f>
        <v>144509</v>
      </c>
      <c r="G188" s="1553">
        <f t="shared" si="16"/>
        <v>166332</v>
      </c>
      <c r="H188" s="1558">
        <f t="shared" si="13"/>
        <v>115.10148156862203</v>
      </c>
      <c r="I188" s="1531">
        <f>SUM(I182:I187)</f>
        <v>0</v>
      </c>
      <c r="J188" s="749">
        <f t="shared" ref="J188:R188" si="17">SUM(J182:J187)</f>
        <v>0</v>
      </c>
      <c r="K188" s="749">
        <f t="shared" si="17"/>
        <v>117525</v>
      </c>
      <c r="L188" s="749">
        <f t="shared" si="17"/>
        <v>48807</v>
      </c>
      <c r="M188" s="749">
        <f t="shared" si="17"/>
        <v>0</v>
      </c>
      <c r="N188" s="749">
        <f t="shared" si="17"/>
        <v>0</v>
      </c>
      <c r="O188" s="749">
        <f t="shared" si="17"/>
        <v>0</v>
      </c>
      <c r="P188" s="749">
        <f t="shared" si="17"/>
        <v>0</v>
      </c>
      <c r="Q188" s="749">
        <f t="shared" si="17"/>
        <v>0</v>
      </c>
      <c r="R188" s="749">
        <f t="shared" si="17"/>
        <v>0</v>
      </c>
    </row>
    <row r="189" spans="1:18" s="150" customFormat="1" ht="12.6" customHeight="1" x14ac:dyDescent="0.2">
      <c r="A189" s="634">
        <v>1</v>
      </c>
      <c r="B189" s="634">
        <v>19</v>
      </c>
      <c r="C189" s="635" t="s">
        <v>143</v>
      </c>
      <c r="D189" s="636"/>
      <c r="E189" s="1542"/>
      <c r="F189" s="1542"/>
      <c r="G189" s="1552"/>
      <c r="H189" s="1549"/>
      <c r="I189" s="1530"/>
      <c r="J189" s="642"/>
      <c r="K189" s="642"/>
      <c r="L189" s="642"/>
      <c r="M189" s="642"/>
      <c r="N189" s="642"/>
      <c r="O189" s="642"/>
      <c r="P189" s="642"/>
      <c r="Q189" s="642"/>
      <c r="R189" s="642"/>
    </row>
    <row r="190" spans="1:18" s="150" customFormat="1" ht="26.25" customHeight="1" x14ac:dyDescent="0.2">
      <c r="A190" s="634"/>
      <c r="B190" s="634"/>
      <c r="C190" s="737" t="s">
        <v>211</v>
      </c>
      <c r="D190" s="732"/>
      <c r="E190" s="1567"/>
      <c r="F190" s="1567"/>
      <c r="G190" s="1552"/>
      <c r="H190" s="1549"/>
      <c r="I190" s="1530"/>
      <c r="J190" s="642"/>
      <c r="K190" s="642"/>
      <c r="L190" s="642"/>
      <c r="M190" s="642"/>
      <c r="N190" s="642"/>
      <c r="O190" s="642"/>
      <c r="P190" s="642"/>
      <c r="Q190" s="642"/>
      <c r="R190" s="642"/>
    </row>
    <row r="191" spans="1:18" s="150" customFormat="1" ht="15.6" customHeight="1" x14ac:dyDescent="0.2">
      <c r="A191" s="634"/>
      <c r="B191" s="634"/>
      <c r="C191" s="645" t="s">
        <v>1407</v>
      </c>
      <c r="D191" s="723">
        <v>196919</v>
      </c>
      <c r="E191" s="1561">
        <v>5000000</v>
      </c>
      <c r="F191" s="1561">
        <v>5101000</v>
      </c>
      <c r="G191" s="1552">
        <f t="shared" si="14"/>
        <v>3653981</v>
      </c>
      <c r="H191" s="1549">
        <f t="shared" si="13"/>
        <v>71.63264065869437</v>
      </c>
      <c r="I191" s="1536"/>
      <c r="J191" s="701"/>
      <c r="K191" s="701"/>
      <c r="L191" s="701">
        <v>253981</v>
      </c>
      <c r="M191" s="701"/>
      <c r="N191" s="701"/>
      <c r="O191" s="701"/>
      <c r="P191" s="701"/>
      <c r="Q191" s="701"/>
      <c r="R191" s="701">
        <v>3400000</v>
      </c>
    </row>
    <row r="192" spans="1:18" s="150" customFormat="1" ht="24.95" customHeight="1" x14ac:dyDescent="0.2">
      <c r="A192" s="634"/>
      <c r="B192" s="634"/>
      <c r="C192" s="643" t="s">
        <v>150</v>
      </c>
      <c r="D192" s="644"/>
      <c r="E192" s="1550"/>
      <c r="F192" s="1550"/>
      <c r="G192" s="1552">
        <f t="shared" si="14"/>
        <v>0</v>
      </c>
      <c r="H192" s="1549"/>
      <c r="I192" s="1536"/>
      <c r="J192" s="701"/>
      <c r="K192" s="701"/>
      <c r="L192" s="701"/>
      <c r="M192" s="701"/>
      <c r="N192" s="701"/>
      <c r="O192" s="701"/>
      <c r="P192" s="701"/>
      <c r="Q192" s="701"/>
      <c r="R192" s="701"/>
    </row>
    <row r="193" spans="1:18" s="150" customFormat="1" ht="25.5" x14ac:dyDescent="0.2">
      <c r="A193" s="634" t="s">
        <v>208</v>
      </c>
      <c r="B193" s="634"/>
      <c r="C193" s="643" t="s">
        <v>1257</v>
      </c>
      <c r="D193" s="723">
        <v>191102</v>
      </c>
      <c r="E193" s="1561">
        <v>5000</v>
      </c>
      <c r="F193" s="1561">
        <v>10662</v>
      </c>
      <c r="G193" s="1552">
        <f t="shared" si="14"/>
        <v>72127</v>
      </c>
      <c r="H193" s="1549">
        <f t="shared" si="13"/>
        <v>676.48658788219848</v>
      </c>
      <c r="I193" s="1536"/>
      <c r="J193" s="701"/>
      <c r="K193" s="701"/>
      <c r="L193" s="701">
        <v>72127</v>
      </c>
      <c r="M193" s="701"/>
      <c r="N193" s="701"/>
      <c r="O193" s="701"/>
      <c r="P193" s="701"/>
      <c r="Q193" s="701"/>
      <c r="R193" s="701"/>
    </row>
    <row r="194" spans="1:18" s="150" customFormat="1" ht="17.25" customHeight="1" x14ac:dyDescent="0.2">
      <c r="A194" s="634"/>
      <c r="B194" s="634"/>
      <c r="C194" s="645" t="s">
        <v>212</v>
      </c>
      <c r="D194" s="723">
        <v>191103</v>
      </c>
      <c r="E194" s="1561">
        <v>125570</v>
      </c>
      <c r="F194" s="1561">
        <v>148349</v>
      </c>
      <c r="G194" s="1552">
        <f t="shared" si="14"/>
        <v>142642</v>
      </c>
      <c r="H194" s="1549">
        <f t="shared" si="13"/>
        <v>96.152990583017072</v>
      </c>
      <c r="I194" s="1536"/>
      <c r="J194" s="701"/>
      <c r="K194" s="701"/>
      <c r="L194" s="701">
        <v>142642</v>
      </c>
      <c r="M194" s="701"/>
      <c r="N194" s="701"/>
      <c r="O194" s="701"/>
      <c r="P194" s="701"/>
      <c r="Q194" s="701"/>
      <c r="R194" s="701"/>
    </row>
    <row r="195" spans="1:18" s="150" customFormat="1" ht="17.25" customHeight="1" x14ac:dyDescent="0.2">
      <c r="A195" s="1196"/>
      <c r="B195" s="1196"/>
      <c r="C195" s="1197" t="s">
        <v>1804</v>
      </c>
      <c r="D195" s="1227">
        <v>191121</v>
      </c>
      <c r="E195" s="1561"/>
      <c r="F195" s="1561"/>
      <c r="G195" s="1552">
        <f t="shared" si="14"/>
        <v>12</v>
      </c>
      <c r="H195" s="1549"/>
      <c r="I195" s="1536"/>
      <c r="J195" s="1228"/>
      <c r="K195" s="1228"/>
      <c r="L195" s="1228">
        <v>12</v>
      </c>
      <c r="M195" s="1228"/>
      <c r="N195" s="1228"/>
      <c r="O195" s="1228"/>
      <c r="P195" s="1228"/>
      <c r="Q195" s="1228"/>
      <c r="R195" s="1228"/>
    </row>
    <row r="196" spans="1:18" s="150" customFormat="1" ht="25.5" x14ac:dyDescent="0.2">
      <c r="A196" s="634"/>
      <c r="B196" s="634"/>
      <c r="C196" s="643" t="s">
        <v>1586</v>
      </c>
      <c r="D196" s="733">
        <v>191196</v>
      </c>
      <c r="E196" s="1550">
        <v>3249372</v>
      </c>
      <c r="F196" s="1550">
        <v>3261662</v>
      </c>
      <c r="G196" s="1552">
        <f t="shared" si="14"/>
        <v>1461662</v>
      </c>
      <c r="H196" s="1549">
        <f t="shared" si="13"/>
        <v>44.813411076929491</v>
      </c>
      <c r="I196" s="1536"/>
      <c r="J196" s="701"/>
      <c r="K196" s="701"/>
      <c r="L196" s="701"/>
      <c r="M196" s="701"/>
      <c r="N196" s="701"/>
      <c r="O196" s="701"/>
      <c r="P196" s="701"/>
      <c r="Q196" s="701">
        <v>1461662</v>
      </c>
      <c r="R196" s="701"/>
    </row>
    <row r="197" spans="1:18" s="150" customFormat="1" ht="25.5" x14ac:dyDescent="0.2">
      <c r="A197" s="634"/>
      <c r="B197" s="634"/>
      <c r="C197" s="643" t="s">
        <v>1587</v>
      </c>
      <c r="D197" s="733">
        <v>322909</v>
      </c>
      <c r="E197" s="1550">
        <v>821306</v>
      </c>
      <c r="F197" s="1550">
        <v>821306</v>
      </c>
      <c r="G197" s="1552">
        <f t="shared" si="14"/>
        <v>839087</v>
      </c>
      <c r="H197" s="1549">
        <f t="shared" si="13"/>
        <v>102.16496652891858</v>
      </c>
      <c r="I197" s="1536"/>
      <c r="J197" s="701"/>
      <c r="K197" s="701"/>
      <c r="L197" s="701">
        <v>17781</v>
      </c>
      <c r="M197" s="701"/>
      <c r="N197" s="701"/>
      <c r="O197" s="701"/>
      <c r="P197" s="701"/>
      <c r="Q197" s="701">
        <v>821306</v>
      </c>
      <c r="R197" s="701"/>
    </row>
    <row r="198" spans="1:18" s="150" customFormat="1" ht="24.95" customHeight="1" x14ac:dyDescent="0.2">
      <c r="A198" s="634"/>
      <c r="B198" s="634"/>
      <c r="C198" s="643" t="s">
        <v>214</v>
      </c>
      <c r="D198" s="644"/>
      <c r="E198" s="1550"/>
      <c r="F198" s="1550"/>
      <c r="G198" s="1552">
        <f t="shared" si="14"/>
        <v>0</v>
      </c>
      <c r="H198" s="1549"/>
      <c r="I198" s="1536"/>
      <c r="J198" s="701"/>
      <c r="K198" s="701"/>
      <c r="L198" s="701"/>
      <c r="M198" s="701"/>
      <c r="N198" s="701"/>
      <c r="O198" s="701"/>
      <c r="P198" s="701"/>
      <c r="Q198" s="701"/>
      <c r="R198" s="701"/>
    </row>
    <row r="199" spans="1:18" s="150" customFormat="1" ht="38.25" x14ac:dyDescent="0.2">
      <c r="A199" s="634"/>
      <c r="B199" s="634"/>
      <c r="C199" s="663" t="s">
        <v>1187</v>
      </c>
      <c r="D199" s="722">
        <v>191901</v>
      </c>
      <c r="E199" s="1249">
        <v>6519307</v>
      </c>
      <c r="F199" s="1249">
        <v>7112877</v>
      </c>
      <c r="G199" s="1552">
        <f t="shared" si="14"/>
        <v>7112877</v>
      </c>
      <c r="H199" s="1549">
        <f t="shared" si="13"/>
        <v>100</v>
      </c>
      <c r="I199" s="1536">
        <v>7112877</v>
      </c>
      <c r="J199" s="701"/>
      <c r="K199" s="701"/>
      <c r="L199" s="701"/>
      <c r="M199" s="701"/>
      <c r="N199" s="701"/>
      <c r="O199" s="701"/>
      <c r="P199" s="701"/>
      <c r="Q199" s="701"/>
      <c r="R199" s="701"/>
    </row>
    <row r="200" spans="1:18" s="150" customFormat="1" ht="28.9" customHeight="1" x14ac:dyDescent="0.2">
      <c r="A200" s="634"/>
      <c r="B200" s="634"/>
      <c r="C200" s="663" t="s">
        <v>1588</v>
      </c>
      <c r="D200" s="722">
        <v>191901</v>
      </c>
      <c r="E200" s="1249"/>
      <c r="F200" s="1249">
        <v>41997</v>
      </c>
      <c r="G200" s="1552">
        <f t="shared" si="14"/>
        <v>41997</v>
      </c>
      <c r="H200" s="1549">
        <f t="shared" si="13"/>
        <v>100</v>
      </c>
      <c r="I200" s="1536"/>
      <c r="J200" s="701">
        <v>41997</v>
      </c>
      <c r="K200" s="701"/>
      <c r="L200" s="701"/>
      <c r="M200" s="701"/>
      <c r="N200" s="701"/>
      <c r="O200" s="701"/>
      <c r="P200" s="701"/>
      <c r="Q200" s="701"/>
      <c r="R200" s="701"/>
    </row>
    <row r="201" spans="1:18" s="150" customFormat="1" ht="25.5" x14ac:dyDescent="0.2">
      <c r="A201" s="634"/>
      <c r="B201" s="634"/>
      <c r="C201" s="663" t="s">
        <v>1589</v>
      </c>
      <c r="D201" s="722">
        <v>191901</v>
      </c>
      <c r="E201" s="1249">
        <v>43126</v>
      </c>
      <c r="F201" s="1249">
        <v>0</v>
      </c>
      <c r="G201" s="1552">
        <f t="shared" si="14"/>
        <v>0</v>
      </c>
      <c r="H201" s="1549"/>
      <c r="I201" s="1536"/>
      <c r="J201" s="736"/>
      <c r="K201" s="736"/>
      <c r="L201" s="736"/>
      <c r="M201" s="701"/>
      <c r="N201" s="701"/>
      <c r="O201" s="701"/>
      <c r="P201" s="701"/>
      <c r="Q201" s="701"/>
      <c r="R201" s="701"/>
    </row>
    <row r="202" spans="1:18" s="150" customFormat="1" ht="25.5" x14ac:dyDescent="0.2">
      <c r="A202" s="634"/>
      <c r="B202" s="634"/>
      <c r="C202" s="663" t="s">
        <v>1590</v>
      </c>
      <c r="D202" s="722">
        <v>191901</v>
      </c>
      <c r="E202" s="1249">
        <v>22199</v>
      </c>
      <c r="F202" s="1249">
        <v>0</v>
      </c>
      <c r="G202" s="1552">
        <f t="shared" si="14"/>
        <v>0</v>
      </c>
      <c r="H202" s="1549"/>
      <c r="I202" s="1536"/>
      <c r="J202" s="736"/>
      <c r="K202" s="736"/>
      <c r="L202" s="736"/>
      <c r="M202" s="701"/>
      <c r="N202" s="701"/>
      <c r="O202" s="701"/>
      <c r="P202" s="701"/>
      <c r="Q202" s="701"/>
      <c r="R202" s="701"/>
    </row>
    <row r="203" spans="1:18" s="150" customFormat="1" ht="16.899999999999999" customHeight="1" x14ac:dyDescent="0.2">
      <c r="A203" s="634"/>
      <c r="B203" s="634"/>
      <c r="C203" s="734" t="s">
        <v>1188</v>
      </c>
      <c r="D203" s="722">
        <v>191901</v>
      </c>
      <c r="E203" s="1249"/>
      <c r="F203" s="1249">
        <v>376316</v>
      </c>
      <c r="G203" s="1552">
        <f t="shared" si="14"/>
        <v>620443</v>
      </c>
      <c r="H203" s="1549">
        <f t="shared" si="13"/>
        <v>164.87287279839285</v>
      </c>
      <c r="I203" s="1536"/>
      <c r="J203" s="736"/>
      <c r="K203" s="736"/>
      <c r="L203" s="736"/>
      <c r="M203" s="701"/>
      <c r="N203" s="701"/>
      <c r="O203" s="701"/>
      <c r="P203" s="701"/>
      <c r="Q203" s="701"/>
      <c r="R203" s="701">
        <v>620443</v>
      </c>
    </row>
    <row r="204" spans="1:18" s="150" customFormat="1" ht="24" customHeight="1" x14ac:dyDescent="0.2">
      <c r="A204" s="634"/>
      <c r="B204" s="634"/>
      <c r="C204" s="663" t="s">
        <v>1408</v>
      </c>
      <c r="D204" s="722"/>
      <c r="E204" s="1249"/>
      <c r="F204" s="1249"/>
      <c r="G204" s="1552">
        <f t="shared" si="14"/>
        <v>0</v>
      </c>
      <c r="H204" s="1549"/>
      <c r="I204" s="1536"/>
      <c r="J204" s="736"/>
      <c r="K204" s="736"/>
      <c r="L204" s="736"/>
      <c r="M204" s="701"/>
      <c r="N204" s="701"/>
      <c r="O204" s="701"/>
      <c r="P204" s="701"/>
      <c r="Q204" s="701"/>
      <c r="R204" s="701"/>
    </row>
    <row r="205" spans="1:18" s="150" customFormat="1" ht="16.899999999999999" customHeight="1" x14ac:dyDescent="0.2">
      <c r="A205" s="634"/>
      <c r="B205" s="634"/>
      <c r="C205" s="738" t="s">
        <v>213</v>
      </c>
      <c r="D205" s="739">
        <v>191116</v>
      </c>
      <c r="E205" s="1568"/>
      <c r="F205" s="1568">
        <v>1454</v>
      </c>
      <c r="G205" s="1552">
        <f t="shared" si="14"/>
        <v>1454</v>
      </c>
      <c r="H205" s="1549">
        <f t="shared" si="13"/>
        <v>100</v>
      </c>
      <c r="I205" s="1536">
        <v>1454</v>
      </c>
      <c r="J205" s="736"/>
      <c r="K205" s="736"/>
      <c r="L205" s="736"/>
      <c r="M205" s="701"/>
      <c r="N205" s="701"/>
      <c r="O205" s="701"/>
      <c r="P205" s="701"/>
      <c r="Q205" s="701"/>
      <c r="R205" s="701"/>
    </row>
    <row r="206" spans="1:18" s="150" customFormat="1" ht="28.5" customHeight="1" x14ac:dyDescent="0.2">
      <c r="A206" s="634"/>
      <c r="B206" s="634"/>
      <c r="C206" s="643" t="s">
        <v>215</v>
      </c>
      <c r="D206" s="644"/>
      <c r="E206" s="1550"/>
      <c r="F206" s="1550"/>
      <c r="G206" s="1552">
        <f t="shared" si="14"/>
        <v>0</v>
      </c>
      <c r="H206" s="1549"/>
      <c r="I206" s="1536"/>
      <c r="J206" s="736"/>
      <c r="K206" s="736"/>
      <c r="L206" s="736"/>
      <c r="M206" s="701"/>
      <c r="N206" s="701"/>
      <c r="O206" s="701"/>
      <c r="P206" s="701"/>
      <c r="Q206" s="701"/>
      <c r="R206" s="701"/>
    </row>
    <row r="207" spans="1:18" s="150" customFormat="1" ht="14.1" customHeight="1" x14ac:dyDescent="0.2">
      <c r="A207" s="634"/>
      <c r="B207" s="634"/>
      <c r="C207" s="645" t="s">
        <v>216</v>
      </c>
      <c r="D207" s="723">
        <v>191907</v>
      </c>
      <c r="E207" s="1561">
        <v>7630000</v>
      </c>
      <c r="F207" s="1561">
        <v>7630000</v>
      </c>
      <c r="G207" s="1552">
        <f t="shared" si="14"/>
        <v>7959128</v>
      </c>
      <c r="H207" s="1549">
        <f t="shared" si="13"/>
        <v>104.31360419397117</v>
      </c>
      <c r="I207" s="1536"/>
      <c r="J207" s="701"/>
      <c r="K207" s="701">
        <v>7959128</v>
      </c>
      <c r="L207" s="736"/>
      <c r="M207" s="701"/>
      <c r="N207" s="701"/>
      <c r="O207" s="701"/>
      <c r="P207" s="701"/>
      <c r="Q207" s="701"/>
      <c r="R207" s="701"/>
    </row>
    <row r="208" spans="1:18" s="150" customFormat="1" ht="14.1" customHeight="1" x14ac:dyDescent="0.2">
      <c r="A208" s="634"/>
      <c r="B208" s="634"/>
      <c r="C208" s="645" t="s">
        <v>218</v>
      </c>
      <c r="D208" s="723">
        <v>191907</v>
      </c>
      <c r="E208" s="1561">
        <v>1550000</v>
      </c>
      <c r="F208" s="1561">
        <v>1550000</v>
      </c>
      <c r="G208" s="1552">
        <f t="shared" si="14"/>
        <v>1537230</v>
      </c>
      <c r="H208" s="1549">
        <f t="shared" si="13"/>
        <v>99.176129032258061</v>
      </c>
      <c r="I208" s="1536"/>
      <c r="J208" s="701"/>
      <c r="K208" s="701">
        <v>1537230</v>
      </c>
      <c r="L208" s="736"/>
      <c r="M208" s="701"/>
      <c r="N208" s="701"/>
      <c r="O208" s="701"/>
      <c r="P208" s="701"/>
      <c r="Q208" s="701"/>
      <c r="R208" s="701"/>
    </row>
    <row r="209" spans="1:18" s="150" customFormat="1" ht="14.1" customHeight="1" x14ac:dyDescent="0.2">
      <c r="A209" s="634"/>
      <c r="B209" s="634"/>
      <c r="C209" s="645" t="s">
        <v>219</v>
      </c>
      <c r="D209" s="723">
        <v>191907</v>
      </c>
      <c r="E209" s="1561">
        <v>51000</v>
      </c>
      <c r="F209" s="1561">
        <v>51000</v>
      </c>
      <c r="G209" s="1552">
        <f t="shared" si="14"/>
        <v>60929</v>
      </c>
      <c r="H209" s="1549">
        <f t="shared" si="13"/>
        <v>119.46862745098039</v>
      </c>
      <c r="I209" s="1536"/>
      <c r="J209" s="701"/>
      <c r="K209" s="701">
        <v>60929</v>
      </c>
      <c r="L209" s="736"/>
      <c r="M209" s="701"/>
      <c r="N209" s="701"/>
      <c r="O209" s="701"/>
      <c r="P209" s="701"/>
      <c r="Q209" s="701"/>
      <c r="R209" s="701"/>
    </row>
    <row r="210" spans="1:18" s="150" customFormat="1" ht="14.1" customHeight="1" x14ac:dyDescent="0.2">
      <c r="A210" s="634"/>
      <c r="B210" s="634"/>
      <c r="C210" s="645" t="s">
        <v>1258</v>
      </c>
      <c r="D210" s="723">
        <v>191907</v>
      </c>
      <c r="E210" s="1561">
        <v>40000</v>
      </c>
      <c r="F210" s="1561">
        <v>40000</v>
      </c>
      <c r="G210" s="1552">
        <f t="shared" si="14"/>
        <v>38167</v>
      </c>
      <c r="H210" s="1549">
        <f t="shared" si="13"/>
        <v>95.417500000000004</v>
      </c>
      <c r="I210" s="1536"/>
      <c r="J210" s="701"/>
      <c r="K210" s="701">
        <v>38167</v>
      </c>
      <c r="L210" s="736"/>
      <c r="M210" s="701"/>
      <c r="N210" s="701"/>
      <c r="O210" s="701"/>
      <c r="P210" s="701"/>
      <c r="Q210" s="701"/>
      <c r="R210" s="701"/>
    </row>
    <row r="211" spans="1:18" s="150" customFormat="1" ht="14.1" customHeight="1" x14ac:dyDescent="0.2">
      <c r="A211" s="634"/>
      <c r="B211" s="634"/>
      <c r="C211" s="645" t="s">
        <v>217</v>
      </c>
      <c r="D211" s="723">
        <v>191907</v>
      </c>
      <c r="E211" s="1561">
        <v>6000</v>
      </c>
      <c r="F211" s="1561">
        <v>6000</v>
      </c>
      <c r="G211" s="1552">
        <f t="shared" si="14"/>
        <v>5088</v>
      </c>
      <c r="H211" s="1549">
        <f t="shared" si="13"/>
        <v>84.8</v>
      </c>
      <c r="I211" s="1536"/>
      <c r="J211" s="701"/>
      <c r="K211" s="701">
        <v>5088</v>
      </c>
      <c r="L211" s="736"/>
      <c r="M211" s="701"/>
      <c r="N211" s="701"/>
      <c r="O211" s="701"/>
      <c r="P211" s="701"/>
      <c r="Q211" s="701"/>
      <c r="R211" s="701"/>
    </row>
    <row r="212" spans="1:18" s="150" customFormat="1" ht="14.1" customHeight="1" x14ac:dyDescent="0.2">
      <c r="A212" s="1196"/>
      <c r="B212" s="1196"/>
      <c r="C212" s="1197" t="s">
        <v>1807</v>
      </c>
      <c r="D212" s="1227">
        <v>191907</v>
      </c>
      <c r="E212" s="1561"/>
      <c r="F212" s="1561"/>
      <c r="G212" s="1552">
        <f t="shared" si="14"/>
        <v>72192</v>
      </c>
      <c r="H212" s="1549"/>
      <c r="I212" s="1536"/>
      <c r="J212" s="1228"/>
      <c r="K212" s="1228">
        <v>72192</v>
      </c>
      <c r="L212" s="1231"/>
      <c r="M212" s="1228"/>
      <c r="N212" s="1228"/>
      <c r="O212" s="1228"/>
      <c r="P212" s="1228"/>
      <c r="Q212" s="1228"/>
      <c r="R212" s="1228"/>
    </row>
    <row r="213" spans="1:18" s="150" customFormat="1" ht="14.1" customHeight="1" x14ac:dyDescent="0.2">
      <c r="A213" s="1196"/>
      <c r="B213" s="1196"/>
      <c r="C213" s="1197" t="s">
        <v>1806</v>
      </c>
      <c r="D213" s="1227">
        <v>191907</v>
      </c>
      <c r="E213" s="1561"/>
      <c r="F213" s="1561"/>
      <c r="G213" s="1552">
        <f t="shared" si="14"/>
        <v>61</v>
      </c>
      <c r="H213" s="1549"/>
      <c r="I213" s="1536"/>
      <c r="J213" s="1228"/>
      <c r="K213" s="1228">
        <v>61</v>
      </c>
      <c r="L213" s="1231"/>
      <c r="M213" s="1228"/>
      <c r="N213" s="1228"/>
      <c r="O213" s="1228"/>
      <c r="P213" s="1228"/>
      <c r="Q213" s="1228"/>
      <c r="R213" s="1228"/>
    </row>
    <row r="214" spans="1:18" s="150" customFormat="1" ht="24.75" customHeight="1" x14ac:dyDescent="0.2">
      <c r="A214" s="634"/>
      <c r="B214" s="634"/>
      <c r="C214" s="663" t="s">
        <v>221</v>
      </c>
      <c r="D214" s="722"/>
      <c r="E214" s="1249"/>
      <c r="F214" s="1249"/>
      <c r="G214" s="1552">
        <f t="shared" si="14"/>
        <v>0</v>
      </c>
      <c r="H214" s="1549"/>
      <c r="I214" s="1536"/>
      <c r="J214" s="701"/>
      <c r="K214" s="701"/>
      <c r="L214" s="736"/>
      <c r="M214" s="701"/>
      <c r="N214" s="701"/>
      <c r="O214" s="701"/>
      <c r="P214" s="701"/>
      <c r="Q214" s="701"/>
      <c r="R214" s="701"/>
    </row>
    <row r="215" spans="1:18" s="150" customFormat="1" ht="36.75" customHeight="1" x14ac:dyDescent="0.2">
      <c r="A215" s="634"/>
      <c r="B215" s="634"/>
      <c r="C215" s="653" t="s">
        <v>222</v>
      </c>
      <c r="D215" s="722">
        <v>191158</v>
      </c>
      <c r="E215" s="1249">
        <v>11000</v>
      </c>
      <c r="F215" s="1249">
        <v>11000</v>
      </c>
      <c r="G215" s="1552">
        <f t="shared" si="14"/>
        <v>11000</v>
      </c>
      <c r="H215" s="1549">
        <f t="shared" si="13"/>
        <v>100</v>
      </c>
      <c r="I215" s="1536">
        <v>11000</v>
      </c>
      <c r="J215" s="701"/>
      <c r="K215" s="701"/>
      <c r="L215" s="736"/>
      <c r="M215" s="701"/>
      <c r="N215" s="701"/>
      <c r="O215" s="701"/>
      <c r="P215" s="701"/>
      <c r="Q215" s="701"/>
      <c r="R215" s="701"/>
    </row>
    <row r="216" spans="1:18" s="150" customFormat="1" ht="26.25" customHeight="1" x14ac:dyDescent="0.2">
      <c r="A216" s="634"/>
      <c r="B216" s="634"/>
      <c r="C216" s="653" t="s">
        <v>223</v>
      </c>
      <c r="D216" s="722"/>
      <c r="E216" s="1249"/>
      <c r="F216" s="1249"/>
      <c r="G216" s="1552">
        <f t="shared" si="14"/>
        <v>0</v>
      </c>
      <c r="H216" s="1549"/>
      <c r="I216" s="1536"/>
      <c r="J216" s="701"/>
      <c r="K216" s="701"/>
      <c r="L216" s="736"/>
      <c r="M216" s="701"/>
      <c r="N216" s="701"/>
      <c r="O216" s="701"/>
      <c r="P216" s="701"/>
      <c r="Q216" s="701"/>
      <c r="R216" s="701"/>
    </row>
    <row r="217" spans="1:18" s="150" customFormat="1" ht="24.95" customHeight="1" x14ac:dyDescent="0.2">
      <c r="A217" s="634"/>
      <c r="B217" s="634"/>
      <c r="C217" s="643" t="s">
        <v>224</v>
      </c>
      <c r="D217" s="733">
        <v>191906</v>
      </c>
      <c r="E217" s="1550">
        <v>9700</v>
      </c>
      <c r="F217" s="1550">
        <v>0</v>
      </c>
      <c r="G217" s="1552">
        <f t="shared" si="14"/>
        <v>0</v>
      </c>
      <c r="H217" s="1549"/>
      <c r="I217" s="1536"/>
      <c r="J217" s="701"/>
      <c r="K217" s="701"/>
      <c r="L217" s="736"/>
      <c r="M217" s="701"/>
      <c r="N217" s="701"/>
      <c r="O217" s="701"/>
      <c r="P217" s="701"/>
      <c r="Q217" s="701"/>
      <c r="R217" s="701"/>
    </row>
    <row r="218" spans="1:18" s="150" customFormat="1" ht="24.95" customHeight="1" x14ac:dyDescent="0.2">
      <c r="A218" s="634"/>
      <c r="B218" s="634"/>
      <c r="C218" s="653" t="s">
        <v>1591</v>
      </c>
      <c r="D218" s="722">
        <v>191135</v>
      </c>
      <c r="E218" s="1249">
        <v>15000</v>
      </c>
      <c r="F218" s="1249">
        <v>15000</v>
      </c>
      <c r="G218" s="1552">
        <f t="shared" si="14"/>
        <v>15000</v>
      </c>
      <c r="H218" s="1549">
        <f t="shared" si="13"/>
        <v>100</v>
      </c>
      <c r="I218" s="1536">
        <v>15000</v>
      </c>
      <c r="J218" s="701"/>
      <c r="K218" s="701"/>
      <c r="L218" s="736"/>
      <c r="M218" s="701"/>
      <c r="N218" s="701"/>
      <c r="O218" s="701"/>
      <c r="P218" s="701"/>
      <c r="Q218" s="701"/>
      <c r="R218" s="701"/>
    </row>
    <row r="219" spans="1:18" s="150" customFormat="1" ht="19.149999999999999" customHeight="1" x14ac:dyDescent="0.2">
      <c r="A219" s="634"/>
      <c r="B219" s="634"/>
      <c r="C219" s="643" t="s">
        <v>155</v>
      </c>
      <c r="D219" s="733"/>
      <c r="E219" s="1550"/>
      <c r="F219" s="1550"/>
      <c r="G219" s="1552">
        <f t="shared" si="14"/>
        <v>0</v>
      </c>
      <c r="H219" s="1549"/>
      <c r="I219" s="1536"/>
      <c r="J219" s="701"/>
      <c r="K219" s="701"/>
      <c r="L219" s="736"/>
      <c r="M219" s="701"/>
      <c r="N219" s="701"/>
      <c r="O219" s="701"/>
      <c r="P219" s="701"/>
      <c r="Q219" s="701"/>
      <c r="R219" s="701"/>
    </row>
    <row r="220" spans="1:18" s="150" customFormat="1" ht="19.149999999999999" customHeight="1" x14ac:dyDescent="0.2">
      <c r="A220" s="634"/>
      <c r="B220" s="634"/>
      <c r="C220" s="734" t="s">
        <v>504</v>
      </c>
      <c r="D220" s="733">
        <v>196901</v>
      </c>
      <c r="E220" s="1550">
        <v>7684</v>
      </c>
      <c r="F220" s="1550">
        <v>7684</v>
      </c>
      <c r="G220" s="1552">
        <f t="shared" si="14"/>
        <v>11901</v>
      </c>
      <c r="H220" s="1549">
        <f t="shared" si="13"/>
        <v>154.88027069234772</v>
      </c>
      <c r="I220" s="1536"/>
      <c r="J220" s="701"/>
      <c r="K220" s="701"/>
      <c r="L220" s="701">
        <v>7</v>
      </c>
      <c r="M220" s="701"/>
      <c r="N220" s="701"/>
      <c r="O220" s="701">
        <v>4210</v>
      </c>
      <c r="P220" s="701"/>
      <c r="Q220" s="701">
        <v>7684</v>
      </c>
      <c r="R220" s="701"/>
    </row>
    <row r="221" spans="1:18" s="150" customFormat="1" ht="17.45" customHeight="1" x14ac:dyDescent="0.2">
      <c r="A221" s="634"/>
      <c r="B221" s="634"/>
      <c r="C221" s="734" t="s">
        <v>165</v>
      </c>
      <c r="D221" s="733"/>
      <c r="E221" s="1550"/>
      <c r="F221" s="1550"/>
      <c r="G221" s="1552">
        <f t="shared" si="14"/>
        <v>0</v>
      </c>
      <c r="H221" s="1549"/>
      <c r="I221" s="1536"/>
      <c r="J221" s="701"/>
      <c r="K221" s="701"/>
      <c r="L221" s="701"/>
      <c r="M221" s="701"/>
      <c r="N221" s="701"/>
      <c r="O221" s="701"/>
      <c r="P221" s="701"/>
      <c r="Q221" s="701"/>
      <c r="R221" s="701"/>
    </row>
    <row r="222" spans="1:18" s="150" customFormat="1" ht="17.45" customHeight="1" x14ac:dyDescent="0.2">
      <c r="A222" s="634"/>
      <c r="B222" s="634"/>
      <c r="C222" s="655" t="s">
        <v>505</v>
      </c>
      <c r="D222" s="733">
        <v>191104</v>
      </c>
      <c r="E222" s="1550"/>
      <c r="F222" s="1550">
        <v>11370</v>
      </c>
      <c r="G222" s="1552">
        <f t="shared" si="14"/>
        <v>11432</v>
      </c>
      <c r="H222" s="1549">
        <f t="shared" si="13"/>
        <v>100.5452946350044</v>
      </c>
      <c r="I222" s="1536"/>
      <c r="J222" s="701"/>
      <c r="K222" s="701"/>
      <c r="L222" s="701">
        <v>11432</v>
      </c>
      <c r="M222" s="701"/>
      <c r="N222" s="701"/>
      <c r="O222" s="701"/>
      <c r="P222" s="701"/>
      <c r="Q222" s="701"/>
      <c r="R222" s="701"/>
    </row>
    <row r="223" spans="1:18" s="150" customFormat="1" ht="17.45" customHeight="1" x14ac:dyDescent="0.2">
      <c r="A223" s="634"/>
      <c r="B223" s="634"/>
      <c r="C223" s="740" t="s">
        <v>646</v>
      </c>
      <c r="D223" s="741">
        <v>191193</v>
      </c>
      <c r="E223" s="1569"/>
      <c r="F223" s="1569">
        <v>41100</v>
      </c>
      <c r="G223" s="1552">
        <f t="shared" si="14"/>
        <v>43290</v>
      </c>
      <c r="H223" s="1549">
        <f t="shared" si="13"/>
        <v>105.32846715328468</v>
      </c>
      <c r="I223" s="1536"/>
      <c r="J223" s="701"/>
      <c r="K223" s="701"/>
      <c r="L223" s="701"/>
      <c r="M223" s="701"/>
      <c r="N223" s="701">
        <v>43290</v>
      </c>
      <c r="O223" s="701"/>
      <c r="P223" s="701"/>
      <c r="Q223" s="701"/>
      <c r="R223" s="701"/>
    </row>
    <row r="224" spans="1:18" s="150" customFormat="1" ht="17.45" customHeight="1" x14ac:dyDescent="0.2">
      <c r="A224" s="634"/>
      <c r="B224" s="634"/>
      <c r="C224" s="742" t="s">
        <v>1592</v>
      </c>
      <c r="D224" s="741">
        <v>192909</v>
      </c>
      <c r="E224" s="1569"/>
      <c r="F224" s="1569">
        <v>800</v>
      </c>
      <c r="G224" s="1552">
        <f t="shared" si="14"/>
        <v>800</v>
      </c>
      <c r="H224" s="1549">
        <f t="shared" si="13"/>
        <v>100</v>
      </c>
      <c r="I224" s="1536"/>
      <c r="J224" s="701"/>
      <c r="K224" s="701"/>
      <c r="L224" s="701"/>
      <c r="M224" s="701"/>
      <c r="N224" s="701">
        <v>800</v>
      </c>
      <c r="O224" s="701"/>
      <c r="P224" s="701"/>
      <c r="Q224" s="701"/>
      <c r="R224" s="701"/>
    </row>
    <row r="225" spans="1:18" s="150" customFormat="1" ht="17.45" customHeight="1" x14ac:dyDescent="0.2">
      <c r="A225" s="1196"/>
      <c r="B225" s="1196"/>
      <c r="C225" s="1232" t="s">
        <v>220</v>
      </c>
      <c r="D225" s="1233"/>
      <c r="E225" s="1569"/>
      <c r="F225" s="1569"/>
      <c r="G225" s="1552">
        <f t="shared" si="14"/>
        <v>0</v>
      </c>
      <c r="H225" s="1549"/>
      <c r="I225" s="1536"/>
      <c r="J225" s="1228"/>
      <c r="K225" s="1228"/>
      <c r="L225" s="1228"/>
      <c r="M225" s="1228"/>
      <c r="N225" s="1228"/>
      <c r="O225" s="1228"/>
      <c r="P225" s="1228"/>
      <c r="Q225" s="1228"/>
      <c r="R225" s="1228"/>
    </row>
    <row r="226" spans="1:18" s="150" customFormat="1" ht="26.25" customHeight="1" x14ac:dyDescent="0.2">
      <c r="A226" s="1196"/>
      <c r="B226" s="1196"/>
      <c r="C226" s="1232" t="s">
        <v>1805</v>
      </c>
      <c r="D226" s="1233">
        <v>191605</v>
      </c>
      <c r="E226" s="1569"/>
      <c r="F226" s="1569"/>
      <c r="G226" s="1552">
        <f t="shared" si="14"/>
        <v>1337</v>
      </c>
      <c r="H226" s="1549"/>
      <c r="I226" s="1536">
        <v>1337</v>
      </c>
      <c r="J226" s="1228"/>
      <c r="K226" s="1228"/>
      <c r="L226" s="1228"/>
      <c r="M226" s="1228"/>
      <c r="N226" s="1228"/>
      <c r="O226" s="1228"/>
      <c r="P226" s="1228"/>
      <c r="Q226" s="1228"/>
      <c r="R226" s="1228"/>
    </row>
    <row r="227" spans="1:18" s="150" customFormat="1" ht="15.75" customHeight="1" x14ac:dyDescent="0.2">
      <c r="A227" s="743"/>
      <c r="B227" s="647"/>
      <c r="C227" s="721" t="s">
        <v>225</v>
      </c>
      <c r="D227" s="647"/>
      <c r="E227" s="1553">
        <f>SUM(E189:E226)</f>
        <v>25106264</v>
      </c>
      <c r="F227" s="1553">
        <f>SUM(F189:F226)</f>
        <v>26239577</v>
      </c>
      <c r="G227" s="1553">
        <f>SUM(G189:G226)</f>
        <v>23713837</v>
      </c>
      <c r="H227" s="1558">
        <f t="shared" si="13"/>
        <v>90.374311293204158</v>
      </c>
      <c r="I227" s="1531">
        <f>SUM(I189:I226)</f>
        <v>7141668</v>
      </c>
      <c r="J227" s="749">
        <f t="shared" ref="J227:R227" si="18">SUM(J189:J226)</f>
        <v>41997</v>
      </c>
      <c r="K227" s="749">
        <f t="shared" si="18"/>
        <v>9672795</v>
      </c>
      <c r="L227" s="749">
        <f t="shared" si="18"/>
        <v>497982</v>
      </c>
      <c r="M227" s="749">
        <f t="shared" si="18"/>
        <v>0</v>
      </c>
      <c r="N227" s="749">
        <f t="shared" si="18"/>
        <v>44090</v>
      </c>
      <c r="O227" s="749">
        <f t="shared" si="18"/>
        <v>4210</v>
      </c>
      <c r="P227" s="749">
        <f t="shared" si="18"/>
        <v>0</v>
      </c>
      <c r="Q227" s="749">
        <f t="shared" si="18"/>
        <v>2290652</v>
      </c>
      <c r="R227" s="749">
        <f t="shared" si="18"/>
        <v>4020443</v>
      </c>
    </row>
    <row r="228" spans="1:18" s="150" customFormat="1" ht="17.100000000000001" customHeight="1" x14ac:dyDescent="0.2">
      <c r="A228" s="634">
        <v>1</v>
      </c>
      <c r="B228" s="636">
        <v>22</v>
      </c>
      <c r="C228" s="635" t="s">
        <v>144</v>
      </c>
      <c r="D228" s="636"/>
      <c r="E228" s="1542"/>
      <c r="F228" s="1542"/>
      <c r="G228" s="1552"/>
      <c r="H228" s="1549"/>
      <c r="I228" s="1534"/>
      <c r="J228" s="650"/>
      <c r="K228" s="650"/>
      <c r="L228" s="650"/>
      <c r="M228" s="650"/>
      <c r="N228" s="650"/>
      <c r="O228" s="650"/>
      <c r="P228" s="650"/>
      <c r="Q228" s="650"/>
      <c r="R228" s="650"/>
    </row>
    <row r="229" spans="1:18" s="150" customFormat="1" ht="17.100000000000001" customHeight="1" x14ac:dyDescent="0.2">
      <c r="A229" s="634"/>
      <c r="B229" s="636"/>
      <c r="C229" s="655" t="s">
        <v>348</v>
      </c>
      <c r="D229" s="636"/>
      <c r="E229" s="1542"/>
      <c r="F229" s="1542"/>
      <c r="G229" s="1552"/>
      <c r="H229" s="1549"/>
      <c r="I229" s="1534"/>
      <c r="J229" s="650"/>
      <c r="K229" s="650"/>
      <c r="L229" s="650"/>
      <c r="M229" s="650"/>
      <c r="N229" s="650"/>
      <c r="O229" s="650"/>
      <c r="P229" s="650"/>
      <c r="Q229" s="650"/>
      <c r="R229" s="650"/>
    </row>
    <row r="230" spans="1:18" s="150" customFormat="1" ht="17.100000000000001" customHeight="1" x14ac:dyDescent="0.2">
      <c r="A230" s="634"/>
      <c r="B230" s="636"/>
      <c r="C230" s="744" t="s">
        <v>1593</v>
      </c>
      <c r="D230" s="723">
        <v>221966</v>
      </c>
      <c r="E230" s="1561"/>
      <c r="F230" s="1561">
        <v>10738</v>
      </c>
      <c r="G230" s="1552">
        <f t="shared" si="14"/>
        <v>10738</v>
      </c>
      <c r="H230" s="1549">
        <f t="shared" si="13"/>
        <v>100</v>
      </c>
      <c r="I230" s="1530"/>
      <c r="J230" s="642"/>
      <c r="K230" s="642"/>
      <c r="L230" s="642"/>
      <c r="M230" s="642"/>
      <c r="N230" s="642">
        <v>10738</v>
      </c>
      <c r="O230" s="642"/>
      <c r="P230" s="642"/>
      <c r="Q230" s="642"/>
      <c r="R230" s="642"/>
    </row>
    <row r="231" spans="1:18" s="150" customFormat="1" ht="17.100000000000001" customHeight="1" x14ac:dyDescent="0.2">
      <c r="A231" s="634"/>
      <c r="B231" s="636"/>
      <c r="C231" s="655" t="s">
        <v>290</v>
      </c>
      <c r="D231" s="636"/>
      <c r="E231" s="1542"/>
      <c r="F231" s="1542"/>
      <c r="G231" s="1552"/>
      <c r="H231" s="1549"/>
      <c r="I231" s="1530"/>
      <c r="J231" s="642"/>
      <c r="K231" s="642"/>
      <c r="L231" s="642"/>
      <c r="M231" s="642"/>
      <c r="N231" s="642"/>
      <c r="O231" s="642"/>
      <c r="P231" s="642"/>
      <c r="Q231" s="642"/>
      <c r="R231" s="642"/>
    </row>
    <row r="232" spans="1:18" s="150" customFormat="1" ht="17.100000000000001" customHeight="1" x14ac:dyDescent="0.2">
      <c r="A232" s="634"/>
      <c r="B232" s="636"/>
      <c r="C232" s="655" t="s">
        <v>1594</v>
      </c>
      <c r="D232" s="723">
        <v>191110</v>
      </c>
      <c r="E232" s="1561"/>
      <c r="F232" s="1561">
        <v>1700</v>
      </c>
      <c r="G232" s="1552">
        <f t="shared" si="14"/>
        <v>1700</v>
      </c>
      <c r="H232" s="1549">
        <f t="shared" si="13"/>
        <v>100</v>
      </c>
      <c r="I232" s="1530">
        <v>1700</v>
      </c>
      <c r="J232" s="642"/>
      <c r="K232" s="642"/>
      <c r="L232" s="642"/>
      <c r="M232" s="642"/>
      <c r="N232" s="642"/>
      <c r="O232" s="642"/>
      <c r="P232" s="642"/>
      <c r="Q232" s="642"/>
      <c r="R232" s="642"/>
    </row>
    <row r="233" spans="1:18" s="150" customFormat="1" ht="17.100000000000001" customHeight="1" x14ac:dyDescent="0.2">
      <c r="A233" s="634"/>
      <c r="B233" s="636"/>
      <c r="C233" s="745" t="s">
        <v>150</v>
      </c>
      <c r="D233" s="723"/>
      <c r="E233" s="1561"/>
      <c r="F233" s="1561"/>
      <c r="G233" s="1552"/>
      <c r="H233" s="1549"/>
      <c r="I233" s="1530"/>
      <c r="J233" s="642"/>
      <c r="K233" s="642"/>
      <c r="L233" s="642"/>
      <c r="M233" s="642"/>
      <c r="N233" s="642"/>
      <c r="O233" s="642"/>
      <c r="P233" s="642"/>
      <c r="Q233" s="642"/>
      <c r="R233" s="642"/>
    </row>
    <row r="234" spans="1:18" s="150" customFormat="1" ht="17.100000000000001" customHeight="1" x14ac:dyDescent="0.2">
      <c r="A234" s="634"/>
      <c r="B234" s="636"/>
      <c r="C234" s="745" t="s">
        <v>1595</v>
      </c>
      <c r="D234" s="723">
        <v>221901</v>
      </c>
      <c r="E234" s="1561"/>
      <c r="F234" s="1561">
        <v>8230</v>
      </c>
      <c r="G234" s="1552">
        <f t="shared" si="14"/>
        <v>8230</v>
      </c>
      <c r="H234" s="1549">
        <f t="shared" si="13"/>
        <v>100</v>
      </c>
      <c r="I234" s="1530"/>
      <c r="J234" s="642"/>
      <c r="K234" s="642"/>
      <c r="L234" s="642"/>
      <c r="M234" s="642"/>
      <c r="N234" s="642">
        <v>8230</v>
      </c>
      <c r="O234" s="642"/>
      <c r="P234" s="642"/>
      <c r="Q234" s="642"/>
      <c r="R234" s="642"/>
    </row>
    <row r="235" spans="1:18" s="150" customFormat="1" ht="17.100000000000001" customHeight="1" x14ac:dyDescent="0.2">
      <c r="A235" s="1196"/>
      <c r="B235" s="1201"/>
      <c r="C235" s="1235" t="s">
        <v>227</v>
      </c>
      <c r="D235" s="1227">
        <v>221912</v>
      </c>
      <c r="E235" s="1561"/>
      <c r="F235" s="1561"/>
      <c r="G235" s="1552">
        <f t="shared" si="14"/>
        <v>12</v>
      </c>
      <c r="H235" s="1549"/>
      <c r="I235" s="1530"/>
      <c r="J235" s="1194"/>
      <c r="K235" s="1194"/>
      <c r="L235" s="1194">
        <v>12</v>
      </c>
      <c r="M235" s="1194"/>
      <c r="N235" s="1194"/>
      <c r="O235" s="1194"/>
      <c r="P235" s="1194"/>
      <c r="Q235" s="1194"/>
      <c r="R235" s="1194"/>
    </row>
    <row r="236" spans="1:18" s="150" customFormat="1" ht="17.100000000000001" customHeight="1" x14ac:dyDescent="0.2">
      <c r="A236" s="1196"/>
      <c r="B236" s="1201"/>
      <c r="C236" s="1235" t="s">
        <v>1808</v>
      </c>
      <c r="D236" s="1227">
        <v>221950</v>
      </c>
      <c r="E236" s="1561"/>
      <c r="F236" s="1561"/>
      <c r="G236" s="1552">
        <f t="shared" si="14"/>
        <v>16</v>
      </c>
      <c r="H236" s="1549"/>
      <c r="I236" s="1530"/>
      <c r="J236" s="1194"/>
      <c r="K236" s="1194"/>
      <c r="L236" s="1194">
        <v>16</v>
      </c>
      <c r="M236" s="1194"/>
      <c r="N236" s="1194"/>
      <c r="O236" s="1194"/>
      <c r="P236" s="1194"/>
      <c r="Q236" s="1194"/>
      <c r="R236" s="1194"/>
    </row>
    <row r="237" spans="1:18" s="150" customFormat="1" ht="17.100000000000001" customHeight="1" x14ac:dyDescent="0.2">
      <c r="A237" s="1196"/>
      <c r="B237" s="1201"/>
      <c r="C237" s="1235" t="s">
        <v>1809</v>
      </c>
      <c r="D237" s="1227">
        <v>221951</v>
      </c>
      <c r="E237" s="1561"/>
      <c r="F237" s="1561"/>
      <c r="G237" s="1552">
        <f t="shared" si="14"/>
        <v>102</v>
      </c>
      <c r="H237" s="1549"/>
      <c r="I237" s="1530">
        <v>100</v>
      </c>
      <c r="J237" s="1194"/>
      <c r="K237" s="1194"/>
      <c r="L237" s="1194"/>
      <c r="M237" s="1194"/>
      <c r="N237" s="1194">
        <v>2</v>
      </c>
      <c r="O237" s="1194"/>
      <c r="P237" s="1194"/>
      <c r="Q237" s="1194"/>
      <c r="R237" s="1194"/>
    </row>
    <row r="238" spans="1:18" s="150" customFormat="1" ht="31.5" customHeight="1" x14ac:dyDescent="0.2">
      <c r="A238" s="1196"/>
      <c r="B238" s="1201"/>
      <c r="C238" s="1236" t="s">
        <v>1810</v>
      </c>
      <c r="D238" s="1227">
        <v>221981</v>
      </c>
      <c r="E238" s="1561"/>
      <c r="F238" s="1561"/>
      <c r="G238" s="1552">
        <f t="shared" si="14"/>
        <v>202</v>
      </c>
      <c r="H238" s="1549"/>
      <c r="I238" s="1530"/>
      <c r="J238" s="1194"/>
      <c r="K238" s="1194"/>
      <c r="L238" s="1194">
        <v>202</v>
      </c>
      <c r="M238" s="1194"/>
      <c r="N238" s="1194"/>
      <c r="O238" s="1194"/>
      <c r="P238" s="1194"/>
      <c r="Q238" s="1194"/>
      <c r="R238" s="1194"/>
    </row>
    <row r="239" spans="1:18" s="150" customFormat="1" ht="17.100000000000001" customHeight="1" x14ac:dyDescent="0.2">
      <c r="A239" s="634"/>
      <c r="B239" s="636"/>
      <c r="C239" s="658" t="s">
        <v>1596</v>
      </c>
      <c r="D239" s="723">
        <v>221982</v>
      </c>
      <c r="E239" s="1561"/>
      <c r="F239" s="1561">
        <v>1500</v>
      </c>
      <c r="G239" s="1552">
        <f t="shared" si="14"/>
        <v>1500</v>
      </c>
      <c r="H239" s="1549">
        <f t="shared" si="13"/>
        <v>100</v>
      </c>
      <c r="I239" s="1530"/>
      <c r="J239" s="642"/>
      <c r="K239" s="642"/>
      <c r="L239" s="642"/>
      <c r="M239" s="642"/>
      <c r="N239" s="642">
        <v>1500</v>
      </c>
      <c r="O239" s="642"/>
      <c r="P239" s="642"/>
      <c r="Q239" s="642"/>
      <c r="R239" s="642"/>
    </row>
    <row r="240" spans="1:18" s="150" customFormat="1" ht="28.5" customHeight="1" x14ac:dyDescent="0.2">
      <c r="A240" s="634"/>
      <c r="B240" s="636"/>
      <c r="C240" s="659" t="s">
        <v>1816</v>
      </c>
      <c r="D240" s="634" t="s">
        <v>527</v>
      </c>
      <c r="E240" s="1561"/>
      <c r="F240" s="1561">
        <v>867</v>
      </c>
      <c r="G240" s="1552">
        <f t="shared" si="14"/>
        <v>867</v>
      </c>
      <c r="H240" s="1549">
        <f t="shared" si="13"/>
        <v>100</v>
      </c>
      <c r="I240" s="1530">
        <v>867</v>
      </c>
      <c r="J240" s="642"/>
      <c r="K240" s="642"/>
      <c r="L240" s="642"/>
      <c r="M240" s="642"/>
      <c r="N240" s="642"/>
      <c r="O240" s="642"/>
      <c r="P240" s="642"/>
      <c r="Q240" s="642"/>
      <c r="R240" s="642"/>
    </row>
    <row r="241" spans="1:18" s="150" customFormat="1" ht="17.100000000000001" customHeight="1" x14ac:dyDescent="0.2">
      <c r="A241" s="1196"/>
      <c r="B241" s="1201"/>
      <c r="C241" s="1209" t="s">
        <v>1811</v>
      </c>
      <c r="D241" s="1227">
        <v>222907</v>
      </c>
      <c r="E241" s="1561"/>
      <c r="F241" s="1561"/>
      <c r="G241" s="1552">
        <f t="shared" si="14"/>
        <v>328</v>
      </c>
      <c r="H241" s="1549"/>
      <c r="I241" s="1530"/>
      <c r="J241" s="1194"/>
      <c r="K241" s="1194"/>
      <c r="L241" s="1194"/>
      <c r="M241" s="1194">
        <v>328</v>
      </c>
      <c r="N241" s="1194"/>
      <c r="O241" s="1194"/>
      <c r="P241" s="1194"/>
      <c r="Q241" s="1194"/>
      <c r="R241" s="1194"/>
    </row>
    <row r="242" spans="1:18" s="150" customFormat="1" ht="17.100000000000001" customHeight="1" x14ac:dyDescent="0.2">
      <c r="A242" s="743"/>
      <c r="B242" s="647"/>
      <c r="C242" s="721" t="s">
        <v>229</v>
      </c>
      <c r="D242" s="647"/>
      <c r="E242" s="1553">
        <f>SUM(E228:E241)</f>
        <v>0</v>
      </c>
      <c r="F242" s="1553">
        <f t="shared" ref="F242:G242" si="19">SUM(F228:F241)</f>
        <v>23035</v>
      </c>
      <c r="G242" s="1553">
        <f t="shared" si="19"/>
        <v>23695</v>
      </c>
      <c r="H242" s="1558">
        <f t="shared" si="13"/>
        <v>102.86520512263945</v>
      </c>
      <c r="I242" s="1531">
        <f>SUM(I228:I241)</f>
        <v>2667</v>
      </c>
      <c r="J242" s="749">
        <f t="shared" ref="J242:R242" si="20">SUM(J228:J241)</f>
        <v>0</v>
      </c>
      <c r="K242" s="749">
        <f t="shared" si="20"/>
        <v>0</v>
      </c>
      <c r="L242" s="749">
        <f t="shared" si="20"/>
        <v>230</v>
      </c>
      <c r="M242" s="749">
        <f t="shared" si="20"/>
        <v>328</v>
      </c>
      <c r="N242" s="749">
        <f t="shared" si="20"/>
        <v>20470</v>
      </c>
      <c r="O242" s="749">
        <f t="shared" si="20"/>
        <v>0</v>
      </c>
      <c r="P242" s="749">
        <f t="shared" si="20"/>
        <v>0</v>
      </c>
      <c r="Q242" s="749">
        <f t="shared" si="20"/>
        <v>0</v>
      </c>
      <c r="R242" s="749">
        <f t="shared" si="20"/>
        <v>0</v>
      </c>
    </row>
    <row r="243" spans="1:18" s="150" customFormat="1" ht="24.95" customHeight="1" x14ac:dyDescent="0.2">
      <c r="A243" s="647"/>
      <c r="B243" s="647"/>
      <c r="C243" s="746" t="s">
        <v>145</v>
      </c>
      <c r="D243" s="629"/>
      <c r="E243" s="1570">
        <f>E13+E48+E53+E93+E140+E179+E188+E227+E242</f>
        <v>39249176</v>
      </c>
      <c r="F243" s="1570">
        <f>F13+F48+F53+F93+F140+F179+F188+F227+F242</f>
        <v>47504425</v>
      </c>
      <c r="G243" s="1570">
        <f>G13+G48+G53+G93+G140+G179+G188+G227+G242</f>
        <v>36545376</v>
      </c>
      <c r="H243" s="1558">
        <f t="shared" si="13"/>
        <v>76.930467003863328</v>
      </c>
      <c r="I243" s="1538">
        <f t="shared" ref="I243:R243" si="21">I13+I48+I53+I93+I140+I179+I188+I227+I242</f>
        <v>7547114</v>
      </c>
      <c r="J243" s="753">
        <f t="shared" si="21"/>
        <v>864250</v>
      </c>
      <c r="K243" s="753">
        <f t="shared" si="21"/>
        <v>9797285</v>
      </c>
      <c r="L243" s="753">
        <f t="shared" si="21"/>
        <v>4511238</v>
      </c>
      <c r="M243" s="753">
        <f t="shared" si="21"/>
        <v>314029</v>
      </c>
      <c r="N243" s="753">
        <f t="shared" si="21"/>
        <v>105281</v>
      </c>
      <c r="O243" s="753">
        <f t="shared" si="21"/>
        <v>77617</v>
      </c>
      <c r="P243" s="753">
        <f t="shared" si="21"/>
        <v>0</v>
      </c>
      <c r="Q243" s="753">
        <f t="shared" si="21"/>
        <v>6474119</v>
      </c>
      <c r="R243" s="753">
        <f t="shared" si="21"/>
        <v>6854443</v>
      </c>
    </row>
    <row r="244" spans="1:18" s="150" customFormat="1" ht="15.95" customHeight="1" x14ac:dyDescent="0.2">
      <c r="A244" s="634">
        <v>2</v>
      </c>
      <c r="B244" s="634"/>
      <c r="C244" s="747" t="s">
        <v>146</v>
      </c>
      <c r="D244" s="640"/>
      <c r="E244" s="1545">
        <v>3254818</v>
      </c>
      <c r="F244" s="1545">
        <v>4173486</v>
      </c>
      <c r="G244" s="1552">
        <f t="shared" si="14"/>
        <v>4220233</v>
      </c>
      <c r="H244" s="1549">
        <f t="shared" ref="H244:H245" si="22">G244/F244*100</f>
        <v>101.12009480803339</v>
      </c>
      <c r="I244" s="1530">
        <f>'10'!H22</f>
        <v>977978</v>
      </c>
      <c r="J244" s="642">
        <f>'10'!I22</f>
        <v>15910</v>
      </c>
      <c r="K244" s="642">
        <f>'10'!J22</f>
        <v>4150</v>
      </c>
      <c r="L244" s="642">
        <f>'10'!K22</f>
        <v>2224081</v>
      </c>
      <c r="M244" s="642">
        <f>'10'!L22</f>
        <v>4491</v>
      </c>
      <c r="N244" s="642">
        <f>'10'!M22</f>
        <v>2663</v>
      </c>
      <c r="O244" s="642">
        <f>'10'!N22</f>
        <v>988</v>
      </c>
      <c r="P244" s="642"/>
      <c r="Q244" s="642">
        <f>'10'!O22</f>
        <v>989972</v>
      </c>
      <c r="R244" s="642">
        <f>'10'!Q22</f>
        <v>0</v>
      </c>
    </row>
    <row r="245" spans="1:18" s="150" customFormat="1" ht="15.95" customHeight="1" x14ac:dyDescent="0.2">
      <c r="A245" s="647"/>
      <c r="B245" s="647"/>
      <c r="C245" s="748" t="s">
        <v>147</v>
      </c>
      <c r="D245" s="647"/>
      <c r="E245" s="1553">
        <f>SUM(E243:E244)</f>
        <v>42503994</v>
      </c>
      <c r="F245" s="1553">
        <f t="shared" ref="F245:R245" si="23">SUM(F243:F244)</f>
        <v>51677911</v>
      </c>
      <c r="G245" s="1553">
        <f t="shared" si="23"/>
        <v>40765609</v>
      </c>
      <c r="H245" s="1558">
        <f t="shared" si="22"/>
        <v>78.884011004237379</v>
      </c>
      <c r="I245" s="1531">
        <f t="shared" si="23"/>
        <v>8525092</v>
      </c>
      <c r="J245" s="749">
        <f t="shared" si="23"/>
        <v>880160</v>
      </c>
      <c r="K245" s="749">
        <f t="shared" si="23"/>
        <v>9801435</v>
      </c>
      <c r="L245" s="749">
        <f t="shared" si="23"/>
        <v>6735319</v>
      </c>
      <c r="M245" s="749">
        <f t="shared" si="23"/>
        <v>318520</v>
      </c>
      <c r="N245" s="749">
        <f t="shared" si="23"/>
        <v>107944</v>
      </c>
      <c r="O245" s="749">
        <f t="shared" si="23"/>
        <v>78605</v>
      </c>
      <c r="P245" s="749">
        <f t="shared" si="23"/>
        <v>0</v>
      </c>
      <c r="Q245" s="749">
        <f t="shared" si="23"/>
        <v>7464091</v>
      </c>
      <c r="R245" s="749">
        <f t="shared" si="23"/>
        <v>6854443</v>
      </c>
    </row>
    <row r="246" spans="1:18" hidden="1" x14ac:dyDescent="0.2"/>
    <row r="247" spans="1:18" hidden="1" x14ac:dyDescent="0.2">
      <c r="G247" s="1301">
        <f>SUM(I247:R247)</f>
        <v>40765609446</v>
      </c>
      <c r="H247" s="1301"/>
      <c r="I247" s="1302">
        <v>8525092101</v>
      </c>
      <c r="J247" s="1302">
        <v>880159915</v>
      </c>
      <c r="K247" s="1302">
        <v>9801435482</v>
      </c>
      <c r="L247" s="1302">
        <v>6735319570</v>
      </c>
      <c r="M247" s="1302">
        <v>318519767</v>
      </c>
      <c r="N247" s="1302">
        <v>107943628</v>
      </c>
      <c r="O247" s="1302">
        <v>78604733</v>
      </c>
      <c r="P247" s="1302"/>
      <c r="Q247" s="1302">
        <v>7464090724</v>
      </c>
      <c r="R247" s="1302">
        <v>6854443526</v>
      </c>
    </row>
    <row r="248" spans="1:18" hidden="1" x14ac:dyDescent="0.2"/>
  </sheetData>
  <mergeCells count="9">
    <mergeCell ref="P1:R1"/>
    <mergeCell ref="C82:D82"/>
    <mergeCell ref="E1:F1"/>
    <mergeCell ref="G1:H1"/>
    <mergeCell ref="A1:A2"/>
    <mergeCell ref="B1:B2"/>
    <mergeCell ref="C1:C2"/>
    <mergeCell ref="D1:D2"/>
    <mergeCell ref="I1:O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69" fitToHeight="9" orientation="landscape" r:id="rId1"/>
  <headerFooter alignWithMargins="0">
    <oddHeader>&amp;C&amp;"Times New Roman,Félkövér dőlt" ZALAEGERSZEG MEGYEI JOGÚ VÁROS ÖNKORMÁNYZATA
BEVÉTELI ELŐIRÁNYZATAINAK TELJESÍTÉSE 2025. ÉVBEN&amp;R&amp;"Times New Roman,Félkövér dőlt"6. melléklet
Adatok ezer Ft-ban</oddHeader>
    <oddFooter>&amp;P. oldal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Views>
    <sheetView zoomScale="118" zoomScaleNormal="118" workbookViewId="0">
      <pane ySplit="2" topLeftCell="A3" activePane="bottomLeft" state="frozen"/>
      <selection activeCell="A33" sqref="A33"/>
      <selection pane="bottomLeft" activeCell="A18" sqref="A18:XFD18"/>
    </sheetView>
  </sheetViews>
  <sheetFormatPr defaultRowHeight="12" x14ac:dyDescent="0.2"/>
  <cols>
    <col min="1" max="1" width="4.33203125" style="5" customWidth="1"/>
    <col min="2" max="2" width="4" style="5" customWidth="1"/>
    <col min="3" max="3" width="20.1640625" style="5" customWidth="1"/>
    <col min="4" max="4" width="10.33203125" style="5" customWidth="1"/>
    <col min="5" max="5" width="10.6640625" style="5" customWidth="1"/>
    <col min="6" max="6" width="11.1640625" style="5" customWidth="1"/>
    <col min="7" max="7" width="5.6640625" style="5" customWidth="1"/>
    <col min="8" max="8" width="9.83203125" style="5" customWidth="1"/>
    <col min="9" max="9" width="9.5" style="5" customWidth="1"/>
    <col min="10" max="10" width="9.6640625" style="5" customWidth="1"/>
    <col min="11" max="11" width="9.33203125" style="5"/>
    <col min="12" max="12" width="9.1640625" style="5" customWidth="1"/>
    <col min="13" max="13" width="10.1640625" style="5" customWidth="1"/>
    <col min="14" max="14" width="10.6640625" style="5" customWidth="1"/>
    <col min="15" max="15" width="11.1640625" style="5" customWidth="1"/>
    <col min="16" max="16" width="8.33203125" style="5" customWidth="1"/>
    <col min="17" max="17" width="10.6640625" style="5" customWidth="1"/>
    <col min="18" max="256" width="9.33203125" style="5"/>
    <col min="257" max="257" width="4.33203125" style="5" customWidth="1"/>
    <col min="258" max="258" width="4" style="5" customWidth="1"/>
    <col min="259" max="259" width="19.5" style="5" customWidth="1"/>
    <col min="260" max="260" width="10.33203125" style="5" customWidth="1"/>
    <col min="261" max="261" width="10.6640625" style="5" customWidth="1"/>
    <col min="262" max="262" width="12.6640625" style="5" customWidth="1"/>
    <col min="263" max="263" width="5.6640625" style="5" customWidth="1"/>
    <col min="264" max="264" width="9.83203125" style="5" customWidth="1"/>
    <col min="265" max="265" width="9.5" style="5" customWidth="1"/>
    <col min="266" max="266" width="9.6640625" style="5" customWidth="1"/>
    <col min="267" max="267" width="9.33203125" style="5"/>
    <col min="268" max="268" width="9.1640625" style="5" customWidth="1"/>
    <col min="269" max="269" width="10.1640625" style="5" customWidth="1"/>
    <col min="270" max="270" width="10.6640625" style="5" customWidth="1"/>
    <col min="271" max="271" width="8.6640625" style="5" customWidth="1"/>
    <col min="272" max="272" width="8.33203125" style="5" customWidth="1"/>
    <col min="273" max="273" width="9.6640625" style="5" customWidth="1"/>
    <col min="274" max="512" width="9.33203125" style="5"/>
    <col min="513" max="513" width="4.33203125" style="5" customWidth="1"/>
    <col min="514" max="514" width="4" style="5" customWidth="1"/>
    <col min="515" max="515" width="19.5" style="5" customWidth="1"/>
    <col min="516" max="516" width="10.33203125" style="5" customWidth="1"/>
    <col min="517" max="517" width="10.6640625" style="5" customWidth="1"/>
    <col min="518" max="518" width="12.6640625" style="5" customWidth="1"/>
    <col min="519" max="519" width="5.6640625" style="5" customWidth="1"/>
    <col min="520" max="520" width="9.83203125" style="5" customWidth="1"/>
    <col min="521" max="521" width="9.5" style="5" customWidth="1"/>
    <col min="522" max="522" width="9.6640625" style="5" customWidth="1"/>
    <col min="523" max="523" width="9.33203125" style="5"/>
    <col min="524" max="524" width="9.1640625" style="5" customWidth="1"/>
    <col min="525" max="525" width="10.1640625" style="5" customWidth="1"/>
    <col min="526" max="526" width="10.6640625" style="5" customWidth="1"/>
    <col min="527" max="527" width="8.6640625" style="5" customWidth="1"/>
    <col min="528" max="528" width="8.33203125" style="5" customWidth="1"/>
    <col min="529" max="529" width="9.6640625" style="5" customWidth="1"/>
    <col min="530" max="768" width="9.33203125" style="5"/>
    <col min="769" max="769" width="4.33203125" style="5" customWidth="1"/>
    <col min="770" max="770" width="4" style="5" customWidth="1"/>
    <col min="771" max="771" width="19.5" style="5" customWidth="1"/>
    <col min="772" max="772" width="10.33203125" style="5" customWidth="1"/>
    <col min="773" max="773" width="10.6640625" style="5" customWidth="1"/>
    <col min="774" max="774" width="12.6640625" style="5" customWidth="1"/>
    <col min="775" max="775" width="5.6640625" style="5" customWidth="1"/>
    <col min="776" max="776" width="9.83203125" style="5" customWidth="1"/>
    <col min="777" max="777" width="9.5" style="5" customWidth="1"/>
    <col min="778" max="778" width="9.6640625" style="5" customWidth="1"/>
    <col min="779" max="779" width="9.33203125" style="5"/>
    <col min="780" max="780" width="9.1640625" style="5" customWidth="1"/>
    <col min="781" max="781" width="10.1640625" style="5" customWidth="1"/>
    <col min="782" max="782" width="10.6640625" style="5" customWidth="1"/>
    <col min="783" max="783" width="8.6640625" style="5" customWidth="1"/>
    <col min="784" max="784" width="8.33203125" style="5" customWidth="1"/>
    <col min="785" max="785" width="9.6640625" style="5" customWidth="1"/>
    <col min="786" max="1024" width="9.33203125" style="5"/>
    <col min="1025" max="1025" width="4.33203125" style="5" customWidth="1"/>
    <col min="1026" max="1026" width="4" style="5" customWidth="1"/>
    <col min="1027" max="1027" width="19.5" style="5" customWidth="1"/>
    <col min="1028" max="1028" width="10.33203125" style="5" customWidth="1"/>
    <col min="1029" max="1029" width="10.6640625" style="5" customWidth="1"/>
    <col min="1030" max="1030" width="12.6640625" style="5" customWidth="1"/>
    <col min="1031" max="1031" width="5.6640625" style="5" customWidth="1"/>
    <col min="1032" max="1032" width="9.83203125" style="5" customWidth="1"/>
    <col min="1033" max="1033" width="9.5" style="5" customWidth="1"/>
    <col min="1034" max="1034" width="9.6640625" style="5" customWidth="1"/>
    <col min="1035" max="1035" width="9.33203125" style="5"/>
    <col min="1036" max="1036" width="9.1640625" style="5" customWidth="1"/>
    <col min="1037" max="1037" width="10.1640625" style="5" customWidth="1"/>
    <col min="1038" max="1038" width="10.6640625" style="5" customWidth="1"/>
    <col min="1039" max="1039" width="8.6640625" style="5" customWidth="1"/>
    <col min="1040" max="1040" width="8.33203125" style="5" customWidth="1"/>
    <col min="1041" max="1041" width="9.6640625" style="5" customWidth="1"/>
    <col min="1042" max="1280" width="9.33203125" style="5"/>
    <col min="1281" max="1281" width="4.33203125" style="5" customWidth="1"/>
    <col min="1282" max="1282" width="4" style="5" customWidth="1"/>
    <col min="1283" max="1283" width="19.5" style="5" customWidth="1"/>
    <col min="1284" max="1284" width="10.33203125" style="5" customWidth="1"/>
    <col min="1285" max="1285" width="10.6640625" style="5" customWidth="1"/>
    <col min="1286" max="1286" width="12.6640625" style="5" customWidth="1"/>
    <col min="1287" max="1287" width="5.6640625" style="5" customWidth="1"/>
    <col min="1288" max="1288" width="9.83203125" style="5" customWidth="1"/>
    <col min="1289" max="1289" width="9.5" style="5" customWidth="1"/>
    <col min="1290" max="1290" width="9.6640625" style="5" customWidth="1"/>
    <col min="1291" max="1291" width="9.33203125" style="5"/>
    <col min="1292" max="1292" width="9.1640625" style="5" customWidth="1"/>
    <col min="1293" max="1293" width="10.1640625" style="5" customWidth="1"/>
    <col min="1294" max="1294" width="10.6640625" style="5" customWidth="1"/>
    <col min="1295" max="1295" width="8.6640625" style="5" customWidth="1"/>
    <col min="1296" max="1296" width="8.33203125" style="5" customWidth="1"/>
    <col min="1297" max="1297" width="9.6640625" style="5" customWidth="1"/>
    <col min="1298" max="1536" width="9.33203125" style="5"/>
    <col min="1537" max="1537" width="4.33203125" style="5" customWidth="1"/>
    <col min="1538" max="1538" width="4" style="5" customWidth="1"/>
    <col min="1539" max="1539" width="19.5" style="5" customWidth="1"/>
    <col min="1540" max="1540" width="10.33203125" style="5" customWidth="1"/>
    <col min="1541" max="1541" width="10.6640625" style="5" customWidth="1"/>
    <col min="1542" max="1542" width="12.6640625" style="5" customWidth="1"/>
    <col min="1543" max="1543" width="5.6640625" style="5" customWidth="1"/>
    <col min="1544" max="1544" width="9.83203125" style="5" customWidth="1"/>
    <col min="1545" max="1545" width="9.5" style="5" customWidth="1"/>
    <col min="1546" max="1546" width="9.6640625" style="5" customWidth="1"/>
    <col min="1547" max="1547" width="9.33203125" style="5"/>
    <col min="1548" max="1548" width="9.1640625" style="5" customWidth="1"/>
    <col min="1549" max="1549" width="10.1640625" style="5" customWidth="1"/>
    <col min="1550" max="1550" width="10.6640625" style="5" customWidth="1"/>
    <col min="1551" max="1551" width="8.6640625" style="5" customWidth="1"/>
    <col min="1552" max="1552" width="8.33203125" style="5" customWidth="1"/>
    <col min="1553" max="1553" width="9.6640625" style="5" customWidth="1"/>
    <col min="1554" max="1792" width="9.33203125" style="5"/>
    <col min="1793" max="1793" width="4.33203125" style="5" customWidth="1"/>
    <col min="1794" max="1794" width="4" style="5" customWidth="1"/>
    <col min="1795" max="1795" width="19.5" style="5" customWidth="1"/>
    <col min="1796" max="1796" width="10.33203125" style="5" customWidth="1"/>
    <col min="1797" max="1797" width="10.6640625" style="5" customWidth="1"/>
    <col min="1798" max="1798" width="12.6640625" style="5" customWidth="1"/>
    <col min="1799" max="1799" width="5.6640625" style="5" customWidth="1"/>
    <col min="1800" max="1800" width="9.83203125" style="5" customWidth="1"/>
    <col min="1801" max="1801" width="9.5" style="5" customWidth="1"/>
    <col min="1802" max="1802" width="9.6640625" style="5" customWidth="1"/>
    <col min="1803" max="1803" width="9.33203125" style="5"/>
    <col min="1804" max="1804" width="9.1640625" style="5" customWidth="1"/>
    <col min="1805" max="1805" width="10.1640625" style="5" customWidth="1"/>
    <col min="1806" max="1806" width="10.6640625" style="5" customWidth="1"/>
    <col min="1807" max="1807" width="8.6640625" style="5" customWidth="1"/>
    <col min="1808" max="1808" width="8.33203125" style="5" customWidth="1"/>
    <col min="1809" max="1809" width="9.6640625" style="5" customWidth="1"/>
    <col min="1810" max="2048" width="9.33203125" style="5"/>
    <col min="2049" max="2049" width="4.33203125" style="5" customWidth="1"/>
    <col min="2050" max="2050" width="4" style="5" customWidth="1"/>
    <col min="2051" max="2051" width="19.5" style="5" customWidth="1"/>
    <col min="2052" max="2052" width="10.33203125" style="5" customWidth="1"/>
    <col min="2053" max="2053" width="10.6640625" style="5" customWidth="1"/>
    <col min="2054" max="2054" width="12.6640625" style="5" customWidth="1"/>
    <col min="2055" max="2055" width="5.6640625" style="5" customWidth="1"/>
    <col min="2056" max="2056" width="9.83203125" style="5" customWidth="1"/>
    <col min="2057" max="2057" width="9.5" style="5" customWidth="1"/>
    <col min="2058" max="2058" width="9.6640625" style="5" customWidth="1"/>
    <col min="2059" max="2059" width="9.33203125" style="5"/>
    <col min="2060" max="2060" width="9.1640625" style="5" customWidth="1"/>
    <col min="2061" max="2061" width="10.1640625" style="5" customWidth="1"/>
    <col min="2062" max="2062" width="10.6640625" style="5" customWidth="1"/>
    <col min="2063" max="2063" width="8.6640625" style="5" customWidth="1"/>
    <col min="2064" max="2064" width="8.33203125" style="5" customWidth="1"/>
    <col min="2065" max="2065" width="9.6640625" style="5" customWidth="1"/>
    <col min="2066" max="2304" width="9.33203125" style="5"/>
    <col min="2305" max="2305" width="4.33203125" style="5" customWidth="1"/>
    <col min="2306" max="2306" width="4" style="5" customWidth="1"/>
    <col min="2307" max="2307" width="19.5" style="5" customWidth="1"/>
    <col min="2308" max="2308" width="10.33203125" style="5" customWidth="1"/>
    <col min="2309" max="2309" width="10.6640625" style="5" customWidth="1"/>
    <col min="2310" max="2310" width="12.6640625" style="5" customWidth="1"/>
    <col min="2311" max="2311" width="5.6640625" style="5" customWidth="1"/>
    <col min="2312" max="2312" width="9.83203125" style="5" customWidth="1"/>
    <col min="2313" max="2313" width="9.5" style="5" customWidth="1"/>
    <col min="2314" max="2314" width="9.6640625" style="5" customWidth="1"/>
    <col min="2315" max="2315" width="9.33203125" style="5"/>
    <col min="2316" max="2316" width="9.1640625" style="5" customWidth="1"/>
    <col min="2317" max="2317" width="10.1640625" style="5" customWidth="1"/>
    <col min="2318" max="2318" width="10.6640625" style="5" customWidth="1"/>
    <col min="2319" max="2319" width="8.6640625" style="5" customWidth="1"/>
    <col min="2320" max="2320" width="8.33203125" style="5" customWidth="1"/>
    <col min="2321" max="2321" width="9.6640625" style="5" customWidth="1"/>
    <col min="2322" max="2560" width="9.33203125" style="5"/>
    <col min="2561" max="2561" width="4.33203125" style="5" customWidth="1"/>
    <col min="2562" max="2562" width="4" style="5" customWidth="1"/>
    <col min="2563" max="2563" width="19.5" style="5" customWidth="1"/>
    <col min="2564" max="2564" width="10.33203125" style="5" customWidth="1"/>
    <col min="2565" max="2565" width="10.6640625" style="5" customWidth="1"/>
    <col min="2566" max="2566" width="12.6640625" style="5" customWidth="1"/>
    <col min="2567" max="2567" width="5.6640625" style="5" customWidth="1"/>
    <col min="2568" max="2568" width="9.83203125" style="5" customWidth="1"/>
    <col min="2569" max="2569" width="9.5" style="5" customWidth="1"/>
    <col min="2570" max="2570" width="9.6640625" style="5" customWidth="1"/>
    <col min="2571" max="2571" width="9.33203125" style="5"/>
    <col min="2572" max="2572" width="9.1640625" style="5" customWidth="1"/>
    <col min="2573" max="2573" width="10.1640625" style="5" customWidth="1"/>
    <col min="2574" max="2574" width="10.6640625" style="5" customWidth="1"/>
    <col min="2575" max="2575" width="8.6640625" style="5" customWidth="1"/>
    <col min="2576" max="2576" width="8.33203125" style="5" customWidth="1"/>
    <col min="2577" max="2577" width="9.6640625" style="5" customWidth="1"/>
    <col min="2578" max="2816" width="9.33203125" style="5"/>
    <col min="2817" max="2817" width="4.33203125" style="5" customWidth="1"/>
    <col min="2818" max="2818" width="4" style="5" customWidth="1"/>
    <col min="2819" max="2819" width="19.5" style="5" customWidth="1"/>
    <col min="2820" max="2820" width="10.33203125" style="5" customWidth="1"/>
    <col min="2821" max="2821" width="10.6640625" style="5" customWidth="1"/>
    <col min="2822" max="2822" width="12.6640625" style="5" customWidth="1"/>
    <col min="2823" max="2823" width="5.6640625" style="5" customWidth="1"/>
    <col min="2824" max="2824" width="9.83203125" style="5" customWidth="1"/>
    <col min="2825" max="2825" width="9.5" style="5" customWidth="1"/>
    <col min="2826" max="2826" width="9.6640625" style="5" customWidth="1"/>
    <col min="2827" max="2827" width="9.33203125" style="5"/>
    <col min="2828" max="2828" width="9.1640625" style="5" customWidth="1"/>
    <col min="2829" max="2829" width="10.1640625" style="5" customWidth="1"/>
    <col min="2830" max="2830" width="10.6640625" style="5" customWidth="1"/>
    <col min="2831" max="2831" width="8.6640625" style="5" customWidth="1"/>
    <col min="2832" max="2832" width="8.33203125" style="5" customWidth="1"/>
    <col min="2833" max="2833" width="9.6640625" style="5" customWidth="1"/>
    <col min="2834" max="3072" width="9.33203125" style="5"/>
    <col min="3073" max="3073" width="4.33203125" style="5" customWidth="1"/>
    <col min="3074" max="3074" width="4" style="5" customWidth="1"/>
    <col min="3075" max="3075" width="19.5" style="5" customWidth="1"/>
    <col min="3076" max="3076" width="10.33203125" style="5" customWidth="1"/>
    <col min="3077" max="3077" width="10.6640625" style="5" customWidth="1"/>
    <col min="3078" max="3078" width="12.6640625" style="5" customWidth="1"/>
    <col min="3079" max="3079" width="5.6640625" style="5" customWidth="1"/>
    <col min="3080" max="3080" width="9.83203125" style="5" customWidth="1"/>
    <col min="3081" max="3081" width="9.5" style="5" customWidth="1"/>
    <col min="3082" max="3082" width="9.6640625" style="5" customWidth="1"/>
    <col min="3083" max="3083" width="9.33203125" style="5"/>
    <col min="3084" max="3084" width="9.1640625" style="5" customWidth="1"/>
    <col min="3085" max="3085" width="10.1640625" style="5" customWidth="1"/>
    <col min="3086" max="3086" width="10.6640625" style="5" customWidth="1"/>
    <col min="3087" max="3087" width="8.6640625" style="5" customWidth="1"/>
    <col min="3088" max="3088" width="8.33203125" style="5" customWidth="1"/>
    <col min="3089" max="3089" width="9.6640625" style="5" customWidth="1"/>
    <col min="3090" max="3328" width="9.33203125" style="5"/>
    <col min="3329" max="3329" width="4.33203125" style="5" customWidth="1"/>
    <col min="3330" max="3330" width="4" style="5" customWidth="1"/>
    <col min="3331" max="3331" width="19.5" style="5" customWidth="1"/>
    <col min="3332" max="3332" width="10.33203125" style="5" customWidth="1"/>
    <col min="3333" max="3333" width="10.6640625" style="5" customWidth="1"/>
    <col min="3334" max="3334" width="12.6640625" style="5" customWidth="1"/>
    <col min="3335" max="3335" width="5.6640625" style="5" customWidth="1"/>
    <col min="3336" max="3336" width="9.83203125" style="5" customWidth="1"/>
    <col min="3337" max="3337" width="9.5" style="5" customWidth="1"/>
    <col min="3338" max="3338" width="9.6640625" style="5" customWidth="1"/>
    <col min="3339" max="3339" width="9.33203125" style="5"/>
    <col min="3340" max="3340" width="9.1640625" style="5" customWidth="1"/>
    <col min="3341" max="3341" width="10.1640625" style="5" customWidth="1"/>
    <col min="3342" max="3342" width="10.6640625" style="5" customWidth="1"/>
    <col min="3343" max="3343" width="8.6640625" style="5" customWidth="1"/>
    <col min="3344" max="3344" width="8.33203125" style="5" customWidth="1"/>
    <col min="3345" max="3345" width="9.6640625" style="5" customWidth="1"/>
    <col min="3346" max="3584" width="9.33203125" style="5"/>
    <col min="3585" max="3585" width="4.33203125" style="5" customWidth="1"/>
    <col min="3586" max="3586" width="4" style="5" customWidth="1"/>
    <col min="3587" max="3587" width="19.5" style="5" customWidth="1"/>
    <col min="3588" max="3588" width="10.33203125" style="5" customWidth="1"/>
    <col min="3589" max="3589" width="10.6640625" style="5" customWidth="1"/>
    <col min="3590" max="3590" width="12.6640625" style="5" customWidth="1"/>
    <col min="3591" max="3591" width="5.6640625" style="5" customWidth="1"/>
    <col min="3592" max="3592" width="9.83203125" style="5" customWidth="1"/>
    <col min="3593" max="3593" width="9.5" style="5" customWidth="1"/>
    <col min="3594" max="3594" width="9.6640625" style="5" customWidth="1"/>
    <col min="3595" max="3595" width="9.33203125" style="5"/>
    <col min="3596" max="3596" width="9.1640625" style="5" customWidth="1"/>
    <col min="3597" max="3597" width="10.1640625" style="5" customWidth="1"/>
    <col min="3598" max="3598" width="10.6640625" style="5" customWidth="1"/>
    <col min="3599" max="3599" width="8.6640625" style="5" customWidth="1"/>
    <col min="3600" max="3600" width="8.33203125" style="5" customWidth="1"/>
    <col min="3601" max="3601" width="9.6640625" style="5" customWidth="1"/>
    <col min="3602" max="3840" width="9.33203125" style="5"/>
    <col min="3841" max="3841" width="4.33203125" style="5" customWidth="1"/>
    <col min="3842" max="3842" width="4" style="5" customWidth="1"/>
    <col min="3843" max="3843" width="19.5" style="5" customWidth="1"/>
    <col min="3844" max="3844" width="10.33203125" style="5" customWidth="1"/>
    <col min="3845" max="3845" width="10.6640625" style="5" customWidth="1"/>
    <col min="3846" max="3846" width="12.6640625" style="5" customWidth="1"/>
    <col min="3847" max="3847" width="5.6640625" style="5" customWidth="1"/>
    <col min="3848" max="3848" width="9.83203125" style="5" customWidth="1"/>
    <col min="3849" max="3849" width="9.5" style="5" customWidth="1"/>
    <col min="3850" max="3850" width="9.6640625" style="5" customWidth="1"/>
    <col min="3851" max="3851" width="9.33203125" style="5"/>
    <col min="3852" max="3852" width="9.1640625" style="5" customWidth="1"/>
    <col min="3853" max="3853" width="10.1640625" style="5" customWidth="1"/>
    <col min="3854" max="3854" width="10.6640625" style="5" customWidth="1"/>
    <col min="3855" max="3855" width="8.6640625" style="5" customWidth="1"/>
    <col min="3856" max="3856" width="8.33203125" style="5" customWidth="1"/>
    <col min="3857" max="3857" width="9.6640625" style="5" customWidth="1"/>
    <col min="3858" max="4096" width="9.33203125" style="5"/>
    <col min="4097" max="4097" width="4.33203125" style="5" customWidth="1"/>
    <col min="4098" max="4098" width="4" style="5" customWidth="1"/>
    <col min="4099" max="4099" width="19.5" style="5" customWidth="1"/>
    <col min="4100" max="4100" width="10.33203125" style="5" customWidth="1"/>
    <col min="4101" max="4101" width="10.6640625" style="5" customWidth="1"/>
    <col min="4102" max="4102" width="12.6640625" style="5" customWidth="1"/>
    <col min="4103" max="4103" width="5.6640625" style="5" customWidth="1"/>
    <col min="4104" max="4104" width="9.83203125" style="5" customWidth="1"/>
    <col min="4105" max="4105" width="9.5" style="5" customWidth="1"/>
    <col min="4106" max="4106" width="9.6640625" style="5" customWidth="1"/>
    <col min="4107" max="4107" width="9.33203125" style="5"/>
    <col min="4108" max="4108" width="9.1640625" style="5" customWidth="1"/>
    <col min="4109" max="4109" width="10.1640625" style="5" customWidth="1"/>
    <col min="4110" max="4110" width="10.6640625" style="5" customWidth="1"/>
    <col min="4111" max="4111" width="8.6640625" style="5" customWidth="1"/>
    <col min="4112" max="4112" width="8.33203125" style="5" customWidth="1"/>
    <col min="4113" max="4113" width="9.6640625" style="5" customWidth="1"/>
    <col min="4114" max="4352" width="9.33203125" style="5"/>
    <col min="4353" max="4353" width="4.33203125" style="5" customWidth="1"/>
    <col min="4354" max="4354" width="4" style="5" customWidth="1"/>
    <col min="4355" max="4355" width="19.5" style="5" customWidth="1"/>
    <col min="4356" max="4356" width="10.33203125" style="5" customWidth="1"/>
    <col min="4357" max="4357" width="10.6640625" style="5" customWidth="1"/>
    <col min="4358" max="4358" width="12.6640625" style="5" customWidth="1"/>
    <col min="4359" max="4359" width="5.6640625" style="5" customWidth="1"/>
    <col min="4360" max="4360" width="9.83203125" style="5" customWidth="1"/>
    <col min="4361" max="4361" width="9.5" style="5" customWidth="1"/>
    <col min="4362" max="4362" width="9.6640625" style="5" customWidth="1"/>
    <col min="4363" max="4363" width="9.33203125" style="5"/>
    <col min="4364" max="4364" width="9.1640625" style="5" customWidth="1"/>
    <col min="4365" max="4365" width="10.1640625" style="5" customWidth="1"/>
    <col min="4366" max="4366" width="10.6640625" style="5" customWidth="1"/>
    <col min="4367" max="4367" width="8.6640625" style="5" customWidth="1"/>
    <col min="4368" max="4368" width="8.33203125" style="5" customWidth="1"/>
    <col min="4369" max="4369" width="9.6640625" style="5" customWidth="1"/>
    <col min="4370" max="4608" width="9.33203125" style="5"/>
    <col min="4609" max="4609" width="4.33203125" style="5" customWidth="1"/>
    <col min="4610" max="4610" width="4" style="5" customWidth="1"/>
    <col min="4611" max="4611" width="19.5" style="5" customWidth="1"/>
    <col min="4612" max="4612" width="10.33203125" style="5" customWidth="1"/>
    <col min="4613" max="4613" width="10.6640625" style="5" customWidth="1"/>
    <col min="4614" max="4614" width="12.6640625" style="5" customWidth="1"/>
    <col min="4615" max="4615" width="5.6640625" style="5" customWidth="1"/>
    <col min="4616" max="4616" width="9.83203125" style="5" customWidth="1"/>
    <col min="4617" max="4617" width="9.5" style="5" customWidth="1"/>
    <col min="4618" max="4618" width="9.6640625" style="5" customWidth="1"/>
    <col min="4619" max="4619" width="9.33203125" style="5"/>
    <col min="4620" max="4620" width="9.1640625" style="5" customWidth="1"/>
    <col min="4621" max="4621" width="10.1640625" style="5" customWidth="1"/>
    <col min="4622" max="4622" width="10.6640625" style="5" customWidth="1"/>
    <col min="4623" max="4623" width="8.6640625" style="5" customWidth="1"/>
    <col min="4624" max="4624" width="8.33203125" style="5" customWidth="1"/>
    <col min="4625" max="4625" width="9.6640625" style="5" customWidth="1"/>
    <col min="4626" max="4864" width="9.33203125" style="5"/>
    <col min="4865" max="4865" width="4.33203125" style="5" customWidth="1"/>
    <col min="4866" max="4866" width="4" style="5" customWidth="1"/>
    <col min="4867" max="4867" width="19.5" style="5" customWidth="1"/>
    <col min="4868" max="4868" width="10.33203125" style="5" customWidth="1"/>
    <col min="4869" max="4869" width="10.6640625" style="5" customWidth="1"/>
    <col min="4870" max="4870" width="12.6640625" style="5" customWidth="1"/>
    <col min="4871" max="4871" width="5.6640625" style="5" customWidth="1"/>
    <col min="4872" max="4872" width="9.83203125" style="5" customWidth="1"/>
    <col min="4873" max="4873" width="9.5" style="5" customWidth="1"/>
    <col min="4874" max="4874" width="9.6640625" style="5" customWidth="1"/>
    <col min="4875" max="4875" width="9.33203125" style="5"/>
    <col min="4876" max="4876" width="9.1640625" style="5" customWidth="1"/>
    <col min="4877" max="4877" width="10.1640625" style="5" customWidth="1"/>
    <col min="4878" max="4878" width="10.6640625" style="5" customWidth="1"/>
    <col min="4879" max="4879" width="8.6640625" style="5" customWidth="1"/>
    <col min="4880" max="4880" width="8.33203125" style="5" customWidth="1"/>
    <col min="4881" max="4881" width="9.6640625" style="5" customWidth="1"/>
    <col min="4882" max="5120" width="9.33203125" style="5"/>
    <col min="5121" max="5121" width="4.33203125" style="5" customWidth="1"/>
    <col min="5122" max="5122" width="4" style="5" customWidth="1"/>
    <col min="5123" max="5123" width="19.5" style="5" customWidth="1"/>
    <col min="5124" max="5124" width="10.33203125" style="5" customWidth="1"/>
    <col min="5125" max="5125" width="10.6640625" style="5" customWidth="1"/>
    <col min="5126" max="5126" width="12.6640625" style="5" customWidth="1"/>
    <col min="5127" max="5127" width="5.6640625" style="5" customWidth="1"/>
    <col min="5128" max="5128" width="9.83203125" style="5" customWidth="1"/>
    <col min="5129" max="5129" width="9.5" style="5" customWidth="1"/>
    <col min="5130" max="5130" width="9.6640625" style="5" customWidth="1"/>
    <col min="5131" max="5131" width="9.33203125" style="5"/>
    <col min="5132" max="5132" width="9.1640625" style="5" customWidth="1"/>
    <col min="5133" max="5133" width="10.1640625" style="5" customWidth="1"/>
    <col min="5134" max="5134" width="10.6640625" style="5" customWidth="1"/>
    <col min="5135" max="5135" width="8.6640625" style="5" customWidth="1"/>
    <col min="5136" max="5136" width="8.33203125" style="5" customWidth="1"/>
    <col min="5137" max="5137" width="9.6640625" style="5" customWidth="1"/>
    <col min="5138" max="5376" width="9.33203125" style="5"/>
    <col min="5377" max="5377" width="4.33203125" style="5" customWidth="1"/>
    <col min="5378" max="5378" width="4" style="5" customWidth="1"/>
    <col min="5379" max="5379" width="19.5" style="5" customWidth="1"/>
    <col min="5380" max="5380" width="10.33203125" style="5" customWidth="1"/>
    <col min="5381" max="5381" width="10.6640625" style="5" customWidth="1"/>
    <col min="5382" max="5382" width="12.6640625" style="5" customWidth="1"/>
    <col min="5383" max="5383" width="5.6640625" style="5" customWidth="1"/>
    <col min="5384" max="5384" width="9.83203125" style="5" customWidth="1"/>
    <col min="5385" max="5385" width="9.5" style="5" customWidth="1"/>
    <col min="5386" max="5386" width="9.6640625" style="5" customWidth="1"/>
    <col min="5387" max="5387" width="9.33203125" style="5"/>
    <col min="5388" max="5388" width="9.1640625" style="5" customWidth="1"/>
    <col min="5389" max="5389" width="10.1640625" style="5" customWidth="1"/>
    <col min="5390" max="5390" width="10.6640625" style="5" customWidth="1"/>
    <col min="5391" max="5391" width="8.6640625" style="5" customWidth="1"/>
    <col min="5392" max="5392" width="8.33203125" style="5" customWidth="1"/>
    <col min="5393" max="5393" width="9.6640625" style="5" customWidth="1"/>
    <col min="5394" max="5632" width="9.33203125" style="5"/>
    <col min="5633" max="5633" width="4.33203125" style="5" customWidth="1"/>
    <col min="5634" max="5634" width="4" style="5" customWidth="1"/>
    <col min="5635" max="5635" width="19.5" style="5" customWidth="1"/>
    <col min="5636" max="5636" width="10.33203125" style="5" customWidth="1"/>
    <col min="5637" max="5637" width="10.6640625" style="5" customWidth="1"/>
    <col min="5638" max="5638" width="12.6640625" style="5" customWidth="1"/>
    <col min="5639" max="5639" width="5.6640625" style="5" customWidth="1"/>
    <col min="5640" max="5640" width="9.83203125" style="5" customWidth="1"/>
    <col min="5641" max="5641" width="9.5" style="5" customWidth="1"/>
    <col min="5642" max="5642" width="9.6640625" style="5" customWidth="1"/>
    <col min="5643" max="5643" width="9.33203125" style="5"/>
    <col min="5644" max="5644" width="9.1640625" style="5" customWidth="1"/>
    <col min="5645" max="5645" width="10.1640625" style="5" customWidth="1"/>
    <col min="5646" max="5646" width="10.6640625" style="5" customWidth="1"/>
    <col min="5647" max="5647" width="8.6640625" style="5" customWidth="1"/>
    <col min="5648" max="5648" width="8.33203125" style="5" customWidth="1"/>
    <col min="5649" max="5649" width="9.6640625" style="5" customWidth="1"/>
    <col min="5650" max="5888" width="9.33203125" style="5"/>
    <col min="5889" max="5889" width="4.33203125" style="5" customWidth="1"/>
    <col min="5890" max="5890" width="4" style="5" customWidth="1"/>
    <col min="5891" max="5891" width="19.5" style="5" customWidth="1"/>
    <col min="5892" max="5892" width="10.33203125" style="5" customWidth="1"/>
    <col min="5893" max="5893" width="10.6640625" style="5" customWidth="1"/>
    <col min="5894" max="5894" width="12.6640625" style="5" customWidth="1"/>
    <col min="5895" max="5895" width="5.6640625" style="5" customWidth="1"/>
    <col min="5896" max="5896" width="9.83203125" style="5" customWidth="1"/>
    <col min="5897" max="5897" width="9.5" style="5" customWidth="1"/>
    <col min="5898" max="5898" width="9.6640625" style="5" customWidth="1"/>
    <col min="5899" max="5899" width="9.33203125" style="5"/>
    <col min="5900" max="5900" width="9.1640625" style="5" customWidth="1"/>
    <col min="5901" max="5901" width="10.1640625" style="5" customWidth="1"/>
    <col min="5902" max="5902" width="10.6640625" style="5" customWidth="1"/>
    <col min="5903" max="5903" width="8.6640625" style="5" customWidth="1"/>
    <col min="5904" max="5904" width="8.33203125" style="5" customWidth="1"/>
    <col min="5905" max="5905" width="9.6640625" style="5" customWidth="1"/>
    <col min="5906" max="6144" width="9.33203125" style="5"/>
    <col min="6145" max="6145" width="4.33203125" style="5" customWidth="1"/>
    <col min="6146" max="6146" width="4" style="5" customWidth="1"/>
    <col min="6147" max="6147" width="19.5" style="5" customWidth="1"/>
    <col min="6148" max="6148" width="10.33203125" style="5" customWidth="1"/>
    <col min="6149" max="6149" width="10.6640625" style="5" customWidth="1"/>
    <col min="6150" max="6150" width="12.6640625" style="5" customWidth="1"/>
    <col min="6151" max="6151" width="5.6640625" style="5" customWidth="1"/>
    <col min="6152" max="6152" width="9.83203125" style="5" customWidth="1"/>
    <col min="6153" max="6153" width="9.5" style="5" customWidth="1"/>
    <col min="6154" max="6154" width="9.6640625" style="5" customWidth="1"/>
    <col min="6155" max="6155" width="9.33203125" style="5"/>
    <col min="6156" max="6156" width="9.1640625" style="5" customWidth="1"/>
    <col min="6157" max="6157" width="10.1640625" style="5" customWidth="1"/>
    <col min="6158" max="6158" width="10.6640625" style="5" customWidth="1"/>
    <col min="6159" max="6159" width="8.6640625" style="5" customWidth="1"/>
    <col min="6160" max="6160" width="8.33203125" style="5" customWidth="1"/>
    <col min="6161" max="6161" width="9.6640625" style="5" customWidth="1"/>
    <col min="6162" max="6400" width="9.33203125" style="5"/>
    <col min="6401" max="6401" width="4.33203125" style="5" customWidth="1"/>
    <col min="6402" max="6402" width="4" style="5" customWidth="1"/>
    <col min="6403" max="6403" width="19.5" style="5" customWidth="1"/>
    <col min="6404" max="6404" width="10.33203125" style="5" customWidth="1"/>
    <col min="6405" max="6405" width="10.6640625" style="5" customWidth="1"/>
    <col min="6406" max="6406" width="12.6640625" style="5" customWidth="1"/>
    <col min="6407" max="6407" width="5.6640625" style="5" customWidth="1"/>
    <col min="6408" max="6408" width="9.83203125" style="5" customWidth="1"/>
    <col min="6409" max="6409" width="9.5" style="5" customWidth="1"/>
    <col min="6410" max="6410" width="9.6640625" style="5" customWidth="1"/>
    <col min="6411" max="6411" width="9.33203125" style="5"/>
    <col min="6412" max="6412" width="9.1640625" style="5" customWidth="1"/>
    <col min="6413" max="6413" width="10.1640625" style="5" customWidth="1"/>
    <col min="6414" max="6414" width="10.6640625" style="5" customWidth="1"/>
    <col min="6415" max="6415" width="8.6640625" style="5" customWidth="1"/>
    <col min="6416" max="6416" width="8.33203125" style="5" customWidth="1"/>
    <col min="6417" max="6417" width="9.6640625" style="5" customWidth="1"/>
    <col min="6418" max="6656" width="9.33203125" style="5"/>
    <col min="6657" max="6657" width="4.33203125" style="5" customWidth="1"/>
    <col min="6658" max="6658" width="4" style="5" customWidth="1"/>
    <col min="6659" max="6659" width="19.5" style="5" customWidth="1"/>
    <col min="6660" max="6660" width="10.33203125" style="5" customWidth="1"/>
    <col min="6661" max="6661" width="10.6640625" style="5" customWidth="1"/>
    <col min="6662" max="6662" width="12.6640625" style="5" customWidth="1"/>
    <col min="6663" max="6663" width="5.6640625" style="5" customWidth="1"/>
    <col min="6664" max="6664" width="9.83203125" style="5" customWidth="1"/>
    <col min="6665" max="6665" width="9.5" style="5" customWidth="1"/>
    <col min="6666" max="6666" width="9.6640625" style="5" customWidth="1"/>
    <col min="6667" max="6667" width="9.33203125" style="5"/>
    <col min="6668" max="6668" width="9.1640625" style="5" customWidth="1"/>
    <col min="6669" max="6669" width="10.1640625" style="5" customWidth="1"/>
    <col min="6670" max="6670" width="10.6640625" style="5" customWidth="1"/>
    <col min="6671" max="6671" width="8.6640625" style="5" customWidth="1"/>
    <col min="6672" max="6672" width="8.33203125" style="5" customWidth="1"/>
    <col min="6673" max="6673" width="9.6640625" style="5" customWidth="1"/>
    <col min="6674" max="6912" width="9.33203125" style="5"/>
    <col min="6913" max="6913" width="4.33203125" style="5" customWidth="1"/>
    <col min="6914" max="6914" width="4" style="5" customWidth="1"/>
    <col min="6915" max="6915" width="19.5" style="5" customWidth="1"/>
    <col min="6916" max="6916" width="10.33203125" style="5" customWidth="1"/>
    <col min="6917" max="6917" width="10.6640625" style="5" customWidth="1"/>
    <col min="6918" max="6918" width="12.6640625" style="5" customWidth="1"/>
    <col min="6919" max="6919" width="5.6640625" style="5" customWidth="1"/>
    <col min="6920" max="6920" width="9.83203125" style="5" customWidth="1"/>
    <col min="6921" max="6921" width="9.5" style="5" customWidth="1"/>
    <col min="6922" max="6922" width="9.6640625" style="5" customWidth="1"/>
    <col min="6923" max="6923" width="9.33203125" style="5"/>
    <col min="6924" max="6924" width="9.1640625" style="5" customWidth="1"/>
    <col min="6925" max="6925" width="10.1640625" style="5" customWidth="1"/>
    <col min="6926" max="6926" width="10.6640625" style="5" customWidth="1"/>
    <col min="6927" max="6927" width="8.6640625" style="5" customWidth="1"/>
    <col min="6928" max="6928" width="8.33203125" style="5" customWidth="1"/>
    <col min="6929" max="6929" width="9.6640625" style="5" customWidth="1"/>
    <col min="6930" max="7168" width="9.33203125" style="5"/>
    <col min="7169" max="7169" width="4.33203125" style="5" customWidth="1"/>
    <col min="7170" max="7170" width="4" style="5" customWidth="1"/>
    <col min="7171" max="7171" width="19.5" style="5" customWidth="1"/>
    <col min="7172" max="7172" width="10.33203125" style="5" customWidth="1"/>
    <col min="7173" max="7173" width="10.6640625" style="5" customWidth="1"/>
    <col min="7174" max="7174" width="12.6640625" style="5" customWidth="1"/>
    <col min="7175" max="7175" width="5.6640625" style="5" customWidth="1"/>
    <col min="7176" max="7176" width="9.83203125" style="5" customWidth="1"/>
    <col min="7177" max="7177" width="9.5" style="5" customWidth="1"/>
    <col min="7178" max="7178" width="9.6640625" style="5" customWidth="1"/>
    <col min="7179" max="7179" width="9.33203125" style="5"/>
    <col min="7180" max="7180" width="9.1640625" style="5" customWidth="1"/>
    <col min="7181" max="7181" width="10.1640625" style="5" customWidth="1"/>
    <col min="7182" max="7182" width="10.6640625" style="5" customWidth="1"/>
    <col min="7183" max="7183" width="8.6640625" style="5" customWidth="1"/>
    <col min="7184" max="7184" width="8.33203125" style="5" customWidth="1"/>
    <col min="7185" max="7185" width="9.6640625" style="5" customWidth="1"/>
    <col min="7186" max="7424" width="9.33203125" style="5"/>
    <col min="7425" max="7425" width="4.33203125" style="5" customWidth="1"/>
    <col min="7426" max="7426" width="4" style="5" customWidth="1"/>
    <col min="7427" max="7427" width="19.5" style="5" customWidth="1"/>
    <col min="7428" max="7428" width="10.33203125" style="5" customWidth="1"/>
    <col min="7429" max="7429" width="10.6640625" style="5" customWidth="1"/>
    <col min="7430" max="7430" width="12.6640625" style="5" customWidth="1"/>
    <col min="7431" max="7431" width="5.6640625" style="5" customWidth="1"/>
    <col min="7432" max="7432" width="9.83203125" style="5" customWidth="1"/>
    <col min="7433" max="7433" width="9.5" style="5" customWidth="1"/>
    <col min="7434" max="7434" width="9.6640625" style="5" customWidth="1"/>
    <col min="7435" max="7435" width="9.33203125" style="5"/>
    <col min="7436" max="7436" width="9.1640625" style="5" customWidth="1"/>
    <col min="7437" max="7437" width="10.1640625" style="5" customWidth="1"/>
    <col min="7438" max="7438" width="10.6640625" style="5" customWidth="1"/>
    <col min="7439" max="7439" width="8.6640625" style="5" customWidth="1"/>
    <col min="7440" max="7440" width="8.33203125" style="5" customWidth="1"/>
    <col min="7441" max="7441" width="9.6640625" style="5" customWidth="1"/>
    <col min="7442" max="7680" width="9.33203125" style="5"/>
    <col min="7681" max="7681" width="4.33203125" style="5" customWidth="1"/>
    <col min="7682" max="7682" width="4" style="5" customWidth="1"/>
    <col min="7683" max="7683" width="19.5" style="5" customWidth="1"/>
    <col min="7684" max="7684" width="10.33203125" style="5" customWidth="1"/>
    <col min="7685" max="7685" width="10.6640625" style="5" customWidth="1"/>
    <col min="7686" max="7686" width="12.6640625" style="5" customWidth="1"/>
    <col min="7687" max="7687" width="5.6640625" style="5" customWidth="1"/>
    <col min="7688" max="7688" width="9.83203125" style="5" customWidth="1"/>
    <col min="7689" max="7689" width="9.5" style="5" customWidth="1"/>
    <col min="7690" max="7690" width="9.6640625" style="5" customWidth="1"/>
    <col min="7691" max="7691" width="9.33203125" style="5"/>
    <col min="7692" max="7692" width="9.1640625" style="5" customWidth="1"/>
    <col min="7693" max="7693" width="10.1640625" style="5" customWidth="1"/>
    <col min="7694" max="7694" width="10.6640625" style="5" customWidth="1"/>
    <col min="7695" max="7695" width="8.6640625" style="5" customWidth="1"/>
    <col min="7696" max="7696" width="8.33203125" style="5" customWidth="1"/>
    <col min="7697" max="7697" width="9.6640625" style="5" customWidth="1"/>
    <col min="7698" max="7936" width="9.33203125" style="5"/>
    <col min="7937" max="7937" width="4.33203125" style="5" customWidth="1"/>
    <col min="7938" max="7938" width="4" style="5" customWidth="1"/>
    <col min="7939" max="7939" width="19.5" style="5" customWidth="1"/>
    <col min="7940" max="7940" width="10.33203125" style="5" customWidth="1"/>
    <col min="7941" max="7941" width="10.6640625" style="5" customWidth="1"/>
    <col min="7942" max="7942" width="12.6640625" style="5" customWidth="1"/>
    <col min="7943" max="7943" width="5.6640625" style="5" customWidth="1"/>
    <col min="7944" max="7944" width="9.83203125" style="5" customWidth="1"/>
    <col min="7945" max="7945" width="9.5" style="5" customWidth="1"/>
    <col min="7946" max="7946" width="9.6640625" style="5" customWidth="1"/>
    <col min="7947" max="7947" width="9.33203125" style="5"/>
    <col min="7948" max="7948" width="9.1640625" style="5" customWidth="1"/>
    <col min="7949" max="7949" width="10.1640625" style="5" customWidth="1"/>
    <col min="7950" max="7950" width="10.6640625" style="5" customWidth="1"/>
    <col min="7951" max="7951" width="8.6640625" style="5" customWidth="1"/>
    <col min="7952" max="7952" width="8.33203125" style="5" customWidth="1"/>
    <col min="7953" max="7953" width="9.6640625" style="5" customWidth="1"/>
    <col min="7954" max="8192" width="9.33203125" style="5"/>
    <col min="8193" max="8193" width="4.33203125" style="5" customWidth="1"/>
    <col min="8194" max="8194" width="4" style="5" customWidth="1"/>
    <col min="8195" max="8195" width="19.5" style="5" customWidth="1"/>
    <col min="8196" max="8196" width="10.33203125" style="5" customWidth="1"/>
    <col min="8197" max="8197" width="10.6640625" style="5" customWidth="1"/>
    <col min="8198" max="8198" width="12.6640625" style="5" customWidth="1"/>
    <col min="8199" max="8199" width="5.6640625" style="5" customWidth="1"/>
    <col min="8200" max="8200" width="9.83203125" style="5" customWidth="1"/>
    <col min="8201" max="8201" width="9.5" style="5" customWidth="1"/>
    <col min="8202" max="8202" width="9.6640625" style="5" customWidth="1"/>
    <col min="8203" max="8203" width="9.33203125" style="5"/>
    <col min="8204" max="8204" width="9.1640625" style="5" customWidth="1"/>
    <col min="8205" max="8205" width="10.1640625" style="5" customWidth="1"/>
    <col min="8206" max="8206" width="10.6640625" style="5" customWidth="1"/>
    <col min="8207" max="8207" width="8.6640625" style="5" customWidth="1"/>
    <col min="8208" max="8208" width="8.33203125" style="5" customWidth="1"/>
    <col min="8209" max="8209" width="9.6640625" style="5" customWidth="1"/>
    <col min="8210" max="8448" width="9.33203125" style="5"/>
    <col min="8449" max="8449" width="4.33203125" style="5" customWidth="1"/>
    <col min="8450" max="8450" width="4" style="5" customWidth="1"/>
    <col min="8451" max="8451" width="19.5" style="5" customWidth="1"/>
    <col min="8452" max="8452" width="10.33203125" style="5" customWidth="1"/>
    <col min="8453" max="8453" width="10.6640625" style="5" customWidth="1"/>
    <col min="8454" max="8454" width="12.6640625" style="5" customWidth="1"/>
    <col min="8455" max="8455" width="5.6640625" style="5" customWidth="1"/>
    <col min="8456" max="8456" width="9.83203125" style="5" customWidth="1"/>
    <col min="8457" max="8457" width="9.5" style="5" customWidth="1"/>
    <col min="8458" max="8458" width="9.6640625" style="5" customWidth="1"/>
    <col min="8459" max="8459" width="9.33203125" style="5"/>
    <col min="8460" max="8460" width="9.1640625" style="5" customWidth="1"/>
    <col min="8461" max="8461" width="10.1640625" style="5" customWidth="1"/>
    <col min="8462" max="8462" width="10.6640625" style="5" customWidth="1"/>
    <col min="8463" max="8463" width="8.6640625" style="5" customWidth="1"/>
    <col min="8464" max="8464" width="8.33203125" style="5" customWidth="1"/>
    <col min="8465" max="8465" width="9.6640625" style="5" customWidth="1"/>
    <col min="8466" max="8704" width="9.33203125" style="5"/>
    <col min="8705" max="8705" width="4.33203125" style="5" customWidth="1"/>
    <col min="8706" max="8706" width="4" style="5" customWidth="1"/>
    <col min="8707" max="8707" width="19.5" style="5" customWidth="1"/>
    <col min="8708" max="8708" width="10.33203125" style="5" customWidth="1"/>
    <col min="8709" max="8709" width="10.6640625" style="5" customWidth="1"/>
    <col min="8710" max="8710" width="12.6640625" style="5" customWidth="1"/>
    <col min="8711" max="8711" width="5.6640625" style="5" customWidth="1"/>
    <col min="8712" max="8712" width="9.83203125" style="5" customWidth="1"/>
    <col min="8713" max="8713" width="9.5" style="5" customWidth="1"/>
    <col min="8714" max="8714" width="9.6640625" style="5" customWidth="1"/>
    <col min="8715" max="8715" width="9.33203125" style="5"/>
    <col min="8716" max="8716" width="9.1640625" style="5" customWidth="1"/>
    <col min="8717" max="8717" width="10.1640625" style="5" customWidth="1"/>
    <col min="8718" max="8718" width="10.6640625" style="5" customWidth="1"/>
    <col min="8719" max="8719" width="8.6640625" style="5" customWidth="1"/>
    <col min="8720" max="8720" width="8.33203125" style="5" customWidth="1"/>
    <col min="8721" max="8721" width="9.6640625" style="5" customWidth="1"/>
    <col min="8722" max="8960" width="9.33203125" style="5"/>
    <col min="8961" max="8961" width="4.33203125" style="5" customWidth="1"/>
    <col min="8962" max="8962" width="4" style="5" customWidth="1"/>
    <col min="8963" max="8963" width="19.5" style="5" customWidth="1"/>
    <col min="8964" max="8964" width="10.33203125" style="5" customWidth="1"/>
    <col min="8965" max="8965" width="10.6640625" style="5" customWidth="1"/>
    <col min="8966" max="8966" width="12.6640625" style="5" customWidth="1"/>
    <col min="8967" max="8967" width="5.6640625" style="5" customWidth="1"/>
    <col min="8968" max="8968" width="9.83203125" style="5" customWidth="1"/>
    <col min="8969" max="8969" width="9.5" style="5" customWidth="1"/>
    <col min="8970" max="8970" width="9.6640625" style="5" customWidth="1"/>
    <col min="8971" max="8971" width="9.33203125" style="5"/>
    <col min="8972" max="8972" width="9.1640625" style="5" customWidth="1"/>
    <col min="8973" max="8973" width="10.1640625" style="5" customWidth="1"/>
    <col min="8974" max="8974" width="10.6640625" style="5" customWidth="1"/>
    <col min="8975" max="8975" width="8.6640625" style="5" customWidth="1"/>
    <col min="8976" max="8976" width="8.33203125" style="5" customWidth="1"/>
    <col min="8977" max="8977" width="9.6640625" style="5" customWidth="1"/>
    <col min="8978" max="9216" width="9.33203125" style="5"/>
    <col min="9217" max="9217" width="4.33203125" style="5" customWidth="1"/>
    <col min="9218" max="9218" width="4" style="5" customWidth="1"/>
    <col min="9219" max="9219" width="19.5" style="5" customWidth="1"/>
    <col min="9220" max="9220" width="10.33203125" style="5" customWidth="1"/>
    <col min="9221" max="9221" width="10.6640625" style="5" customWidth="1"/>
    <col min="9222" max="9222" width="12.6640625" style="5" customWidth="1"/>
    <col min="9223" max="9223" width="5.6640625" style="5" customWidth="1"/>
    <col min="9224" max="9224" width="9.83203125" style="5" customWidth="1"/>
    <col min="9225" max="9225" width="9.5" style="5" customWidth="1"/>
    <col min="9226" max="9226" width="9.6640625" style="5" customWidth="1"/>
    <col min="9227" max="9227" width="9.33203125" style="5"/>
    <col min="9228" max="9228" width="9.1640625" style="5" customWidth="1"/>
    <col min="9229" max="9229" width="10.1640625" style="5" customWidth="1"/>
    <col min="9230" max="9230" width="10.6640625" style="5" customWidth="1"/>
    <col min="9231" max="9231" width="8.6640625" style="5" customWidth="1"/>
    <col min="9232" max="9232" width="8.33203125" style="5" customWidth="1"/>
    <col min="9233" max="9233" width="9.6640625" style="5" customWidth="1"/>
    <col min="9234" max="9472" width="9.33203125" style="5"/>
    <col min="9473" max="9473" width="4.33203125" style="5" customWidth="1"/>
    <col min="9474" max="9474" width="4" style="5" customWidth="1"/>
    <col min="9475" max="9475" width="19.5" style="5" customWidth="1"/>
    <col min="9476" max="9476" width="10.33203125" style="5" customWidth="1"/>
    <col min="9477" max="9477" width="10.6640625" style="5" customWidth="1"/>
    <col min="9478" max="9478" width="12.6640625" style="5" customWidth="1"/>
    <col min="9479" max="9479" width="5.6640625" style="5" customWidth="1"/>
    <col min="9480" max="9480" width="9.83203125" style="5" customWidth="1"/>
    <col min="9481" max="9481" width="9.5" style="5" customWidth="1"/>
    <col min="9482" max="9482" width="9.6640625" style="5" customWidth="1"/>
    <col min="9483" max="9483" width="9.33203125" style="5"/>
    <col min="9484" max="9484" width="9.1640625" style="5" customWidth="1"/>
    <col min="9485" max="9485" width="10.1640625" style="5" customWidth="1"/>
    <col min="9486" max="9486" width="10.6640625" style="5" customWidth="1"/>
    <col min="9487" max="9487" width="8.6640625" style="5" customWidth="1"/>
    <col min="9488" max="9488" width="8.33203125" style="5" customWidth="1"/>
    <col min="9489" max="9489" width="9.6640625" style="5" customWidth="1"/>
    <col min="9490" max="9728" width="9.33203125" style="5"/>
    <col min="9729" max="9729" width="4.33203125" style="5" customWidth="1"/>
    <col min="9730" max="9730" width="4" style="5" customWidth="1"/>
    <col min="9731" max="9731" width="19.5" style="5" customWidth="1"/>
    <col min="9732" max="9732" width="10.33203125" style="5" customWidth="1"/>
    <col min="9733" max="9733" width="10.6640625" style="5" customWidth="1"/>
    <col min="9734" max="9734" width="12.6640625" style="5" customWidth="1"/>
    <col min="9735" max="9735" width="5.6640625" style="5" customWidth="1"/>
    <col min="9736" max="9736" width="9.83203125" style="5" customWidth="1"/>
    <col min="9737" max="9737" width="9.5" style="5" customWidth="1"/>
    <col min="9738" max="9738" width="9.6640625" style="5" customWidth="1"/>
    <col min="9739" max="9739" width="9.33203125" style="5"/>
    <col min="9740" max="9740" width="9.1640625" style="5" customWidth="1"/>
    <col min="9741" max="9741" width="10.1640625" style="5" customWidth="1"/>
    <col min="9742" max="9742" width="10.6640625" style="5" customWidth="1"/>
    <col min="9743" max="9743" width="8.6640625" style="5" customWidth="1"/>
    <col min="9744" max="9744" width="8.33203125" style="5" customWidth="1"/>
    <col min="9745" max="9745" width="9.6640625" style="5" customWidth="1"/>
    <col min="9746" max="9984" width="9.33203125" style="5"/>
    <col min="9985" max="9985" width="4.33203125" style="5" customWidth="1"/>
    <col min="9986" max="9986" width="4" style="5" customWidth="1"/>
    <col min="9987" max="9987" width="19.5" style="5" customWidth="1"/>
    <col min="9988" max="9988" width="10.33203125" style="5" customWidth="1"/>
    <col min="9989" max="9989" width="10.6640625" style="5" customWidth="1"/>
    <col min="9990" max="9990" width="12.6640625" style="5" customWidth="1"/>
    <col min="9991" max="9991" width="5.6640625" style="5" customWidth="1"/>
    <col min="9992" max="9992" width="9.83203125" style="5" customWidth="1"/>
    <col min="9993" max="9993" width="9.5" style="5" customWidth="1"/>
    <col min="9994" max="9994" width="9.6640625" style="5" customWidth="1"/>
    <col min="9995" max="9995" width="9.33203125" style="5"/>
    <col min="9996" max="9996" width="9.1640625" style="5" customWidth="1"/>
    <col min="9997" max="9997" width="10.1640625" style="5" customWidth="1"/>
    <col min="9998" max="9998" width="10.6640625" style="5" customWidth="1"/>
    <col min="9999" max="9999" width="8.6640625" style="5" customWidth="1"/>
    <col min="10000" max="10000" width="8.33203125" style="5" customWidth="1"/>
    <col min="10001" max="10001" width="9.6640625" style="5" customWidth="1"/>
    <col min="10002" max="10240" width="9.33203125" style="5"/>
    <col min="10241" max="10241" width="4.33203125" style="5" customWidth="1"/>
    <col min="10242" max="10242" width="4" style="5" customWidth="1"/>
    <col min="10243" max="10243" width="19.5" style="5" customWidth="1"/>
    <col min="10244" max="10244" width="10.33203125" style="5" customWidth="1"/>
    <col min="10245" max="10245" width="10.6640625" style="5" customWidth="1"/>
    <col min="10246" max="10246" width="12.6640625" style="5" customWidth="1"/>
    <col min="10247" max="10247" width="5.6640625" style="5" customWidth="1"/>
    <col min="10248" max="10248" width="9.83203125" style="5" customWidth="1"/>
    <col min="10249" max="10249" width="9.5" style="5" customWidth="1"/>
    <col min="10250" max="10250" width="9.6640625" style="5" customWidth="1"/>
    <col min="10251" max="10251" width="9.33203125" style="5"/>
    <col min="10252" max="10252" width="9.1640625" style="5" customWidth="1"/>
    <col min="10253" max="10253" width="10.1640625" style="5" customWidth="1"/>
    <col min="10254" max="10254" width="10.6640625" style="5" customWidth="1"/>
    <col min="10255" max="10255" width="8.6640625" style="5" customWidth="1"/>
    <col min="10256" max="10256" width="8.33203125" style="5" customWidth="1"/>
    <col min="10257" max="10257" width="9.6640625" style="5" customWidth="1"/>
    <col min="10258" max="10496" width="9.33203125" style="5"/>
    <col min="10497" max="10497" width="4.33203125" style="5" customWidth="1"/>
    <col min="10498" max="10498" width="4" style="5" customWidth="1"/>
    <col min="10499" max="10499" width="19.5" style="5" customWidth="1"/>
    <col min="10500" max="10500" width="10.33203125" style="5" customWidth="1"/>
    <col min="10501" max="10501" width="10.6640625" style="5" customWidth="1"/>
    <col min="10502" max="10502" width="12.6640625" style="5" customWidth="1"/>
    <col min="10503" max="10503" width="5.6640625" style="5" customWidth="1"/>
    <col min="10504" max="10504" width="9.83203125" style="5" customWidth="1"/>
    <col min="10505" max="10505" width="9.5" style="5" customWidth="1"/>
    <col min="10506" max="10506" width="9.6640625" style="5" customWidth="1"/>
    <col min="10507" max="10507" width="9.33203125" style="5"/>
    <col min="10508" max="10508" width="9.1640625" style="5" customWidth="1"/>
    <col min="10509" max="10509" width="10.1640625" style="5" customWidth="1"/>
    <col min="10510" max="10510" width="10.6640625" style="5" customWidth="1"/>
    <col min="10511" max="10511" width="8.6640625" style="5" customWidth="1"/>
    <col min="10512" max="10512" width="8.33203125" style="5" customWidth="1"/>
    <col min="10513" max="10513" width="9.6640625" style="5" customWidth="1"/>
    <col min="10514" max="10752" width="9.33203125" style="5"/>
    <col min="10753" max="10753" width="4.33203125" style="5" customWidth="1"/>
    <col min="10754" max="10754" width="4" style="5" customWidth="1"/>
    <col min="10755" max="10755" width="19.5" style="5" customWidth="1"/>
    <col min="10756" max="10756" width="10.33203125" style="5" customWidth="1"/>
    <col min="10757" max="10757" width="10.6640625" style="5" customWidth="1"/>
    <col min="10758" max="10758" width="12.6640625" style="5" customWidth="1"/>
    <col min="10759" max="10759" width="5.6640625" style="5" customWidth="1"/>
    <col min="10760" max="10760" width="9.83203125" style="5" customWidth="1"/>
    <col min="10761" max="10761" width="9.5" style="5" customWidth="1"/>
    <col min="10762" max="10762" width="9.6640625" style="5" customWidth="1"/>
    <col min="10763" max="10763" width="9.33203125" style="5"/>
    <col min="10764" max="10764" width="9.1640625" style="5" customWidth="1"/>
    <col min="10765" max="10765" width="10.1640625" style="5" customWidth="1"/>
    <col min="10766" max="10766" width="10.6640625" style="5" customWidth="1"/>
    <col min="10767" max="10767" width="8.6640625" style="5" customWidth="1"/>
    <col min="10768" max="10768" width="8.33203125" style="5" customWidth="1"/>
    <col min="10769" max="10769" width="9.6640625" style="5" customWidth="1"/>
    <col min="10770" max="11008" width="9.33203125" style="5"/>
    <col min="11009" max="11009" width="4.33203125" style="5" customWidth="1"/>
    <col min="11010" max="11010" width="4" style="5" customWidth="1"/>
    <col min="11011" max="11011" width="19.5" style="5" customWidth="1"/>
    <col min="11012" max="11012" width="10.33203125" style="5" customWidth="1"/>
    <col min="11013" max="11013" width="10.6640625" style="5" customWidth="1"/>
    <col min="11014" max="11014" width="12.6640625" style="5" customWidth="1"/>
    <col min="11015" max="11015" width="5.6640625" style="5" customWidth="1"/>
    <col min="11016" max="11016" width="9.83203125" style="5" customWidth="1"/>
    <col min="11017" max="11017" width="9.5" style="5" customWidth="1"/>
    <col min="11018" max="11018" width="9.6640625" style="5" customWidth="1"/>
    <col min="11019" max="11019" width="9.33203125" style="5"/>
    <col min="11020" max="11020" width="9.1640625" style="5" customWidth="1"/>
    <col min="11021" max="11021" width="10.1640625" style="5" customWidth="1"/>
    <col min="11022" max="11022" width="10.6640625" style="5" customWidth="1"/>
    <col min="11023" max="11023" width="8.6640625" style="5" customWidth="1"/>
    <col min="11024" max="11024" width="8.33203125" style="5" customWidth="1"/>
    <col min="11025" max="11025" width="9.6640625" style="5" customWidth="1"/>
    <col min="11026" max="11264" width="9.33203125" style="5"/>
    <col min="11265" max="11265" width="4.33203125" style="5" customWidth="1"/>
    <col min="11266" max="11266" width="4" style="5" customWidth="1"/>
    <col min="11267" max="11267" width="19.5" style="5" customWidth="1"/>
    <col min="11268" max="11268" width="10.33203125" style="5" customWidth="1"/>
    <col min="11269" max="11269" width="10.6640625" style="5" customWidth="1"/>
    <col min="11270" max="11270" width="12.6640625" style="5" customWidth="1"/>
    <col min="11271" max="11271" width="5.6640625" style="5" customWidth="1"/>
    <col min="11272" max="11272" width="9.83203125" style="5" customWidth="1"/>
    <col min="11273" max="11273" width="9.5" style="5" customWidth="1"/>
    <col min="11274" max="11274" width="9.6640625" style="5" customWidth="1"/>
    <col min="11275" max="11275" width="9.33203125" style="5"/>
    <col min="11276" max="11276" width="9.1640625" style="5" customWidth="1"/>
    <col min="11277" max="11277" width="10.1640625" style="5" customWidth="1"/>
    <col min="11278" max="11278" width="10.6640625" style="5" customWidth="1"/>
    <col min="11279" max="11279" width="8.6640625" style="5" customWidth="1"/>
    <col min="11280" max="11280" width="8.33203125" style="5" customWidth="1"/>
    <col min="11281" max="11281" width="9.6640625" style="5" customWidth="1"/>
    <col min="11282" max="11520" width="9.33203125" style="5"/>
    <col min="11521" max="11521" width="4.33203125" style="5" customWidth="1"/>
    <col min="11522" max="11522" width="4" style="5" customWidth="1"/>
    <col min="11523" max="11523" width="19.5" style="5" customWidth="1"/>
    <col min="11524" max="11524" width="10.33203125" style="5" customWidth="1"/>
    <col min="11525" max="11525" width="10.6640625" style="5" customWidth="1"/>
    <col min="11526" max="11526" width="12.6640625" style="5" customWidth="1"/>
    <col min="11527" max="11527" width="5.6640625" style="5" customWidth="1"/>
    <col min="11528" max="11528" width="9.83203125" style="5" customWidth="1"/>
    <col min="11529" max="11529" width="9.5" style="5" customWidth="1"/>
    <col min="11530" max="11530" width="9.6640625" style="5" customWidth="1"/>
    <col min="11531" max="11531" width="9.33203125" style="5"/>
    <col min="11532" max="11532" width="9.1640625" style="5" customWidth="1"/>
    <col min="11533" max="11533" width="10.1640625" style="5" customWidth="1"/>
    <col min="11534" max="11534" width="10.6640625" style="5" customWidth="1"/>
    <col min="11535" max="11535" width="8.6640625" style="5" customWidth="1"/>
    <col min="11536" max="11536" width="8.33203125" style="5" customWidth="1"/>
    <col min="11537" max="11537" width="9.6640625" style="5" customWidth="1"/>
    <col min="11538" max="11776" width="9.33203125" style="5"/>
    <col min="11777" max="11777" width="4.33203125" style="5" customWidth="1"/>
    <col min="11778" max="11778" width="4" style="5" customWidth="1"/>
    <col min="11779" max="11779" width="19.5" style="5" customWidth="1"/>
    <col min="11780" max="11780" width="10.33203125" style="5" customWidth="1"/>
    <col min="11781" max="11781" width="10.6640625" style="5" customWidth="1"/>
    <col min="11782" max="11782" width="12.6640625" style="5" customWidth="1"/>
    <col min="11783" max="11783" width="5.6640625" style="5" customWidth="1"/>
    <col min="11784" max="11784" width="9.83203125" style="5" customWidth="1"/>
    <col min="11785" max="11785" width="9.5" style="5" customWidth="1"/>
    <col min="11786" max="11786" width="9.6640625" style="5" customWidth="1"/>
    <col min="11787" max="11787" width="9.33203125" style="5"/>
    <col min="11788" max="11788" width="9.1640625" style="5" customWidth="1"/>
    <col min="11789" max="11789" width="10.1640625" style="5" customWidth="1"/>
    <col min="11790" max="11790" width="10.6640625" style="5" customWidth="1"/>
    <col min="11791" max="11791" width="8.6640625" style="5" customWidth="1"/>
    <col min="11792" max="11792" width="8.33203125" style="5" customWidth="1"/>
    <col min="11793" max="11793" width="9.6640625" style="5" customWidth="1"/>
    <col min="11794" max="12032" width="9.33203125" style="5"/>
    <col min="12033" max="12033" width="4.33203125" style="5" customWidth="1"/>
    <col min="12034" max="12034" width="4" style="5" customWidth="1"/>
    <col min="12035" max="12035" width="19.5" style="5" customWidth="1"/>
    <col min="12036" max="12036" width="10.33203125" style="5" customWidth="1"/>
    <col min="12037" max="12037" width="10.6640625" style="5" customWidth="1"/>
    <col min="12038" max="12038" width="12.6640625" style="5" customWidth="1"/>
    <col min="12039" max="12039" width="5.6640625" style="5" customWidth="1"/>
    <col min="12040" max="12040" width="9.83203125" style="5" customWidth="1"/>
    <col min="12041" max="12041" width="9.5" style="5" customWidth="1"/>
    <col min="12042" max="12042" width="9.6640625" style="5" customWidth="1"/>
    <col min="12043" max="12043" width="9.33203125" style="5"/>
    <col min="12044" max="12044" width="9.1640625" style="5" customWidth="1"/>
    <col min="12045" max="12045" width="10.1640625" style="5" customWidth="1"/>
    <col min="12046" max="12046" width="10.6640625" style="5" customWidth="1"/>
    <col min="12047" max="12047" width="8.6640625" style="5" customWidth="1"/>
    <col min="12048" max="12048" width="8.33203125" style="5" customWidth="1"/>
    <col min="12049" max="12049" width="9.6640625" style="5" customWidth="1"/>
    <col min="12050" max="12288" width="9.33203125" style="5"/>
    <col min="12289" max="12289" width="4.33203125" style="5" customWidth="1"/>
    <col min="12290" max="12290" width="4" style="5" customWidth="1"/>
    <col min="12291" max="12291" width="19.5" style="5" customWidth="1"/>
    <col min="12292" max="12292" width="10.33203125" style="5" customWidth="1"/>
    <col min="12293" max="12293" width="10.6640625" style="5" customWidth="1"/>
    <col min="12294" max="12294" width="12.6640625" style="5" customWidth="1"/>
    <col min="12295" max="12295" width="5.6640625" style="5" customWidth="1"/>
    <col min="12296" max="12296" width="9.83203125" style="5" customWidth="1"/>
    <col min="12297" max="12297" width="9.5" style="5" customWidth="1"/>
    <col min="12298" max="12298" width="9.6640625" style="5" customWidth="1"/>
    <col min="12299" max="12299" width="9.33203125" style="5"/>
    <col min="12300" max="12300" width="9.1640625" style="5" customWidth="1"/>
    <col min="12301" max="12301" width="10.1640625" style="5" customWidth="1"/>
    <col min="12302" max="12302" width="10.6640625" style="5" customWidth="1"/>
    <col min="12303" max="12303" width="8.6640625" style="5" customWidth="1"/>
    <col min="12304" max="12304" width="8.33203125" style="5" customWidth="1"/>
    <col min="12305" max="12305" width="9.6640625" style="5" customWidth="1"/>
    <col min="12306" max="12544" width="9.33203125" style="5"/>
    <col min="12545" max="12545" width="4.33203125" style="5" customWidth="1"/>
    <col min="12546" max="12546" width="4" style="5" customWidth="1"/>
    <col min="12547" max="12547" width="19.5" style="5" customWidth="1"/>
    <col min="12548" max="12548" width="10.33203125" style="5" customWidth="1"/>
    <col min="12549" max="12549" width="10.6640625" style="5" customWidth="1"/>
    <col min="12550" max="12550" width="12.6640625" style="5" customWidth="1"/>
    <col min="12551" max="12551" width="5.6640625" style="5" customWidth="1"/>
    <col min="12552" max="12552" width="9.83203125" style="5" customWidth="1"/>
    <col min="12553" max="12553" width="9.5" style="5" customWidth="1"/>
    <col min="12554" max="12554" width="9.6640625" style="5" customWidth="1"/>
    <col min="12555" max="12555" width="9.33203125" style="5"/>
    <col min="12556" max="12556" width="9.1640625" style="5" customWidth="1"/>
    <col min="12557" max="12557" width="10.1640625" style="5" customWidth="1"/>
    <col min="12558" max="12558" width="10.6640625" style="5" customWidth="1"/>
    <col min="12559" max="12559" width="8.6640625" style="5" customWidth="1"/>
    <col min="12560" max="12560" width="8.33203125" style="5" customWidth="1"/>
    <col min="12561" max="12561" width="9.6640625" style="5" customWidth="1"/>
    <col min="12562" max="12800" width="9.33203125" style="5"/>
    <col min="12801" max="12801" width="4.33203125" style="5" customWidth="1"/>
    <col min="12802" max="12802" width="4" style="5" customWidth="1"/>
    <col min="12803" max="12803" width="19.5" style="5" customWidth="1"/>
    <col min="12804" max="12804" width="10.33203125" style="5" customWidth="1"/>
    <col min="12805" max="12805" width="10.6640625" style="5" customWidth="1"/>
    <col min="12806" max="12806" width="12.6640625" style="5" customWidth="1"/>
    <col min="12807" max="12807" width="5.6640625" style="5" customWidth="1"/>
    <col min="12808" max="12808" width="9.83203125" style="5" customWidth="1"/>
    <col min="12809" max="12809" width="9.5" style="5" customWidth="1"/>
    <col min="12810" max="12810" width="9.6640625" style="5" customWidth="1"/>
    <col min="12811" max="12811" width="9.33203125" style="5"/>
    <col min="12812" max="12812" width="9.1640625" style="5" customWidth="1"/>
    <col min="12813" max="12813" width="10.1640625" style="5" customWidth="1"/>
    <col min="12814" max="12814" width="10.6640625" style="5" customWidth="1"/>
    <col min="12815" max="12815" width="8.6640625" style="5" customWidth="1"/>
    <col min="12816" max="12816" width="8.33203125" style="5" customWidth="1"/>
    <col min="12817" max="12817" width="9.6640625" style="5" customWidth="1"/>
    <col min="12818" max="13056" width="9.33203125" style="5"/>
    <col min="13057" max="13057" width="4.33203125" style="5" customWidth="1"/>
    <col min="13058" max="13058" width="4" style="5" customWidth="1"/>
    <col min="13059" max="13059" width="19.5" style="5" customWidth="1"/>
    <col min="13060" max="13060" width="10.33203125" style="5" customWidth="1"/>
    <col min="13061" max="13061" width="10.6640625" style="5" customWidth="1"/>
    <col min="13062" max="13062" width="12.6640625" style="5" customWidth="1"/>
    <col min="13063" max="13063" width="5.6640625" style="5" customWidth="1"/>
    <col min="13064" max="13064" width="9.83203125" style="5" customWidth="1"/>
    <col min="13065" max="13065" width="9.5" style="5" customWidth="1"/>
    <col min="13066" max="13066" width="9.6640625" style="5" customWidth="1"/>
    <col min="13067" max="13067" width="9.33203125" style="5"/>
    <col min="13068" max="13068" width="9.1640625" style="5" customWidth="1"/>
    <col min="13069" max="13069" width="10.1640625" style="5" customWidth="1"/>
    <col min="13070" max="13070" width="10.6640625" style="5" customWidth="1"/>
    <col min="13071" max="13071" width="8.6640625" style="5" customWidth="1"/>
    <col min="13072" max="13072" width="8.33203125" style="5" customWidth="1"/>
    <col min="13073" max="13073" width="9.6640625" style="5" customWidth="1"/>
    <col min="13074" max="13312" width="9.33203125" style="5"/>
    <col min="13313" max="13313" width="4.33203125" style="5" customWidth="1"/>
    <col min="13314" max="13314" width="4" style="5" customWidth="1"/>
    <col min="13315" max="13315" width="19.5" style="5" customWidth="1"/>
    <col min="13316" max="13316" width="10.33203125" style="5" customWidth="1"/>
    <col min="13317" max="13317" width="10.6640625" style="5" customWidth="1"/>
    <col min="13318" max="13318" width="12.6640625" style="5" customWidth="1"/>
    <col min="13319" max="13319" width="5.6640625" style="5" customWidth="1"/>
    <col min="13320" max="13320" width="9.83203125" style="5" customWidth="1"/>
    <col min="13321" max="13321" width="9.5" style="5" customWidth="1"/>
    <col min="13322" max="13322" width="9.6640625" style="5" customWidth="1"/>
    <col min="13323" max="13323" width="9.33203125" style="5"/>
    <col min="13324" max="13324" width="9.1640625" style="5" customWidth="1"/>
    <col min="13325" max="13325" width="10.1640625" style="5" customWidth="1"/>
    <col min="13326" max="13326" width="10.6640625" style="5" customWidth="1"/>
    <col min="13327" max="13327" width="8.6640625" style="5" customWidth="1"/>
    <col min="13328" max="13328" width="8.33203125" style="5" customWidth="1"/>
    <col min="13329" max="13329" width="9.6640625" style="5" customWidth="1"/>
    <col min="13330" max="13568" width="9.33203125" style="5"/>
    <col min="13569" max="13569" width="4.33203125" style="5" customWidth="1"/>
    <col min="13570" max="13570" width="4" style="5" customWidth="1"/>
    <col min="13571" max="13571" width="19.5" style="5" customWidth="1"/>
    <col min="13572" max="13572" width="10.33203125" style="5" customWidth="1"/>
    <col min="13573" max="13573" width="10.6640625" style="5" customWidth="1"/>
    <col min="13574" max="13574" width="12.6640625" style="5" customWidth="1"/>
    <col min="13575" max="13575" width="5.6640625" style="5" customWidth="1"/>
    <col min="13576" max="13576" width="9.83203125" style="5" customWidth="1"/>
    <col min="13577" max="13577" width="9.5" style="5" customWidth="1"/>
    <col min="13578" max="13578" width="9.6640625" style="5" customWidth="1"/>
    <col min="13579" max="13579" width="9.33203125" style="5"/>
    <col min="13580" max="13580" width="9.1640625" style="5" customWidth="1"/>
    <col min="13581" max="13581" width="10.1640625" style="5" customWidth="1"/>
    <col min="13582" max="13582" width="10.6640625" style="5" customWidth="1"/>
    <col min="13583" max="13583" width="8.6640625" style="5" customWidth="1"/>
    <col min="13584" max="13584" width="8.33203125" style="5" customWidth="1"/>
    <col min="13585" max="13585" width="9.6640625" style="5" customWidth="1"/>
    <col min="13586" max="13824" width="9.33203125" style="5"/>
    <col min="13825" max="13825" width="4.33203125" style="5" customWidth="1"/>
    <col min="13826" max="13826" width="4" style="5" customWidth="1"/>
    <col min="13827" max="13827" width="19.5" style="5" customWidth="1"/>
    <col min="13828" max="13828" width="10.33203125" style="5" customWidth="1"/>
    <col min="13829" max="13829" width="10.6640625" style="5" customWidth="1"/>
    <col min="13830" max="13830" width="12.6640625" style="5" customWidth="1"/>
    <col min="13831" max="13831" width="5.6640625" style="5" customWidth="1"/>
    <col min="13832" max="13832" width="9.83203125" style="5" customWidth="1"/>
    <col min="13833" max="13833" width="9.5" style="5" customWidth="1"/>
    <col min="13834" max="13834" width="9.6640625" style="5" customWidth="1"/>
    <col min="13835" max="13835" width="9.33203125" style="5"/>
    <col min="13836" max="13836" width="9.1640625" style="5" customWidth="1"/>
    <col min="13837" max="13837" width="10.1640625" style="5" customWidth="1"/>
    <col min="13838" max="13838" width="10.6640625" style="5" customWidth="1"/>
    <col min="13839" max="13839" width="8.6640625" style="5" customWidth="1"/>
    <col min="13840" max="13840" width="8.33203125" style="5" customWidth="1"/>
    <col min="13841" max="13841" width="9.6640625" style="5" customWidth="1"/>
    <col min="13842" max="14080" width="9.33203125" style="5"/>
    <col min="14081" max="14081" width="4.33203125" style="5" customWidth="1"/>
    <col min="14082" max="14082" width="4" style="5" customWidth="1"/>
    <col min="14083" max="14083" width="19.5" style="5" customWidth="1"/>
    <col min="14084" max="14084" width="10.33203125" style="5" customWidth="1"/>
    <col min="14085" max="14085" width="10.6640625" style="5" customWidth="1"/>
    <col min="14086" max="14086" width="12.6640625" style="5" customWidth="1"/>
    <col min="14087" max="14087" width="5.6640625" style="5" customWidth="1"/>
    <col min="14088" max="14088" width="9.83203125" style="5" customWidth="1"/>
    <col min="14089" max="14089" width="9.5" style="5" customWidth="1"/>
    <col min="14090" max="14090" width="9.6640625" style="5" customWidth="1"/>
    <col min="14091" max="14091" width="9.33203125" style="5"/>
    <col min="14092" max="14092" width="9.1640625" style="5" customWidth="1"/>
    <col min="14093" max="14093" width="10.1640625" style="5" customWidth="1"/>
    <col min="14094" max="14094" width="10.6640625" style="5" customWidth="1"/>
    <col min="14095" max="14095" width="8.6640625" style="5" customWidth="1"/>
    <col min="14096" max="14096" width="8.33203125" style="5" customWidth="1"/>
    <col min="14097" max="14097" width="9.6640625" style="5" customWidth="1"/>
    <col min="14098" max="14336" width="9.33203125" style="5"/>
    <col min="14337" max="14337" width="4.33203125" style="5" customWidth="1"/>
    <col min="14338" max="14338" width="4" style="5" customWidth="1"/>
    <col min="14339" max="14339" width="19.5" style="5" customWidth="1"/>
    <col min="14340" max="14340" width="10.33203125" style="5" customWidth="1"/>
    <col min="14341" max="14341" width="10.6640625" style="5" customWidth="1"/>
    <col min="14342" max="14342" width="12.6640625" style="5" customWidth="1"/>
    <col min="14343" max="14343" width="5.6640625" style="5" customWidth="1"/>
    <col min="14344" max="14344" width="9.83203125" style="5" customWidth="1"/>
    <col min="14345" max="14345" width="9.5" style="5" customWidth="1"/>
    <col min="14346" max="14346" width="9.6640625" style="5" customWidth="1"/>
    <col min="14347" max="14347" width="9.33203125" style="5"/>
    <col min="14348" max="14348" width="9.1640625" style="5" customWidth="1"/>
    <col min="14349" max="14349" width="10.1640625" style="5" customWidth="1"/>
    <col min="14350" max="14350" width="10.6640625" style="5" customWidth="1"/>
    <col min="14351" max="14351" width="8.6640625" style="5" customWidth="1"/>
    <col min="14352" max="14352" width="8.33203125" style="5" customWidth="1"/>
    <col min="14353" max="14353" width="9.6640625" style="5" customWidth="1"/>
    <col min="14354" max="14592" width="9.33203125" style="5"/>
    <col min="14593" max="14593" width="4.33203125" style="5" customWidth="1"/>
    <col min="14594" max="14594" width="4" style="5" customWidth="1"/>
    <col min="14595" max="14595" width="19.5" style="5" customWidth="1"/>
    <col min="14596" max="14596" width="10.33203125" style="5" customWidth="1"/>
    <col min="14597" max="14597" width="10.6640625" style="5" customWidth="1"/>
    <col min="14598" max="14598" width="12.6640625" style="5" customWidth="1"/>
    <col min="14599" max="14599" width="5.6640625" style="5" customWidth="1"/>
    <col min="14600" max="14600" width="9.83203125" style="5" customWidth="1"/>
    <col min="14601" max="14601" width="9.5" style="5" customWidth="1"/>
    <col min="14602" max="14602" width="9.6640625" style="5" customWidth="1"/>
    <col min="14603" max="14603" width="9.33203125" style="5"/>
    <col min="14604" max="14604" width="9.1640625" style="5" customWidth="1"/>
    <col min="14605" max="14605" width="10.1640625" style="5" customWidth="1"/>
    <col min="14606" max="14606" width="10.6640625" style="5" customWidth="1"/>
    <col min="14607" max="14607" width="8.6640625" style="5" customWidth="1"/>
    <col min="14608" max="14608" width="8.33203125" style="5" customWidth="1"/>
    <col min="14609" max="14609" width="9.6640625" style="5" customWidth="1"/>
    <col min="14610" max="14848" width="9.33203125" style="5"/>
    <col min="14849" max="14849" width="4.33203125" style="5" customWidth="1"/>
    <col min="14850" max="14850" width="4" style="5" customWidth="1"/>
    <col min="14851" max="14851" width="19.5" style="5" customWidth="1"/>
    <col min="14852" max="14852" width="10.33203125" style="5" customWidth="1"/>
    <col min="14853" max="14853" width="10.6640625" style="5" customWidth="1"/>
    <col min="14854" max="14854" width="12.6640625" style="5" customWidth="1"/>
    <col min="14855" max="14855" width="5.6640625" style="5" customWidth="1"/>
    <col min="14856" max="14856" width="9.83203125" style="5" customWidth="1"/>
    <col min="14857" max="14857" width="9.5" style="5" customWidth="1"/>
    <col min="14858" max="14858" width="9.6640625" style="5" customWidth="1"/>
    <col min="14859" max="14859" width="9.33203125" style="5"/>
    <col min="14860" max="14860" width="9.1640625" style="5" customWidth="1"/>
    <col min="14861" max="14861" width="10.1640625" style="5" customWidth="1"/>
    <col min="14862" max="14862" width="10.6640625" style="5" customWidth="1"/>
    <col min="14863" max="14863" width="8.6640625" style="5" customWidth="1"/>
    <col min="14864" max="14864" width="8.33203125" style="5" customWidth="1"/>
    <col min="14865" max="14865" width="9.6640625" style="5" customWidth="1"/>
    <col min="14866" max="15104" width="9.33203125" style="5"/>
    <col min="15105" max="15105" width="4.33203125" style="5" customWidth="1"/>
    <col min="15106" max="15106" width="4" style="5" customWidth="1"/>
    <col min="15107" max="15107" width="19.5" style="5" customWidth="1"/>
    <col min="15108" max="15108" width="10.33203125" style="5" customWidth="1"/>
    <col min="15109" max="15109" width="10.6640625" style="5" customWidth="1"/>
    <col min="15110" max="15110" width="12.6640625" style="5" customWidth="1"/>
    <col min="15111" max="15111" width="5.6640625" style="5" customWidth="1"/>
    <col min="15112" max="15112" width="9.83203125" style="5" customWidth="1"/>
    <col min="15113" max="15113" width="9.5" style="5" customWidth="1"/>
    <col min="15114" max="15114" width="9.6640625" style="5" customWidth="1"/>
    <col min="15115" max="15115" width="9.33203125" style="5"/>
    <col min="15116" max="15116" width="9.1640625" style="5" customWidth="1"/>
    <col min="15117" max="15117" width="10.1640625" style="5" customWidth="1"/>
    <col min="15118" max="15118" width="10.6640625" style="5" customWidth="1"/>
    <col min="15119" max="15119" width="8.6640625" style="5" customWidth="1"/>
    <col min="15120" max="15120" width="8.33203125" style="5" customWidth="1"/>
    <col min="15121" max="15121" width="9.6640625" style="5" customWidth="1"/>
    <col min="15122" max="15360" width="9.33203125" style="5"/>
    <col min="15361" max="15361" width="4.33203125" style="5" customWidth="1"/>
    <col min="15362" max="15362" width="4" style="5" customWidth="1"/>
    <col min="15363" max="15363" width="19.5" style="5" customWidth="1"/>
    <col min="15364" max="15364" width="10.33203125" style="5" customWidth="1"/>
    <col min="15365" max="15365" width="10.6640625" style="5" customWidth="1"/>
    <col min="15366" max="15366" width="12.6640625" style="5" customWidth="1"/>
    <col min="15367" max="15367" width="5.6640625" style="5" customWidth="1"/>
    <col min="15368" max="15368" width="9.83203125" style="5" customWidth="1"/>
    <col min="15369" max="15369" width="9.5" style="5" customWidth="1"/>
    <col min="15370" max="15370" width="9.6640625" style="5" customWidth="1"/>
    <col min="15371" max="15371" width="9.33203125" style="5"/>
    <col min="15372" max="15372" width="9.1640625" style="5" customWidth="1"/>
    <col min="15373" max="15373" width="10.1640625" style="5" customWidth="1"/>
    <col min="15374" max="15374" width="10.6640625" style="5" customWidth="1"/>
    <col min="15375" max="15375" width="8.6640625" style="5" customWidth="1"/>
    <col min="15376" max="15376" width="8.33203125" style="5" customWidth="1"/>
    <col min="15377" max="15377" width="9.6640625" style="5" customWidth="1"/>
    <col min="15378" max="15616" width="9.33203125" style="5"/>
    <col min="15617" max="15617" width="4.33203125" style="5" customWidth="1"/>
    <col min="15618" max="15618" width="4" style="5" customWidth="1"/>
    <col min="15619" max="15619" width="19.5" style="5" customWidth="1"/>
    <col min="15620" max="15620" width="10.33203125" style="5" customWidth="1"/>
    <col min="15621" max="15621" width="10.6640625" style="5" customWidth="1"/>
    <col min="15622" max="15622" width="12.6640625" style="5" customWidth="1"/>
    <col min="15623" max="15623" width="5.6640625" style="5" customWidth="1"/>
    <col min="15624" max="15624" width="9.83203125" style="5" customWidth="1"/>
    <col min="15625" max="15625" width="9.5" style="5" customWidth="1"/>
    <col min="15626" max="15626" width="9.6640625" style="5" customWidth="1"/>
    <col min="15627" max="15627" width="9.33203125" style="5"/>
    <col min="15628" max="15628" width="9.1640625" style="5" customWidth="1"/>
    <col min="15629" max="15629" width="10.1640625" style="5" customWidth="1"/>
    <col min="15630" max="15630" width="10.6640625" style="5" customWidth="1"/>
    <col min="15631" max="15631" width="8.6640625" style="5" customWidth="1"/>
    <col min="15632" max="15632" width="8.33203125" style="5" customWidth="1"/>
    <col min="15633" max="15633" width="9.6640625" style="5" customWidth="1"/>
    <col min="15634" max="15872" width="9.33203125" style="5"/>
    <col min="15873" max="15873" width="4.33203125" style="5" customWidth="1"/>
    <col min="15874" max="15874" width="4" style="5" customWidth="1"/>
    <col min="15875" max="15875" width="19.5" style="5" customWidth="1"/>
    <col min="15876" max="15876" width="10.33203125" style="5" customWidth="1"/>
    <col min="15877" max="15877" width="10.6640625" style="5" customWidth="1"/>
    <col min="15878" max="15878" width="12.6640625" style="5" customWidth="1"/>
    <col min="15879" max="15879" width="5.6640625" style="5" customWidth="1"/>
    <col min="15880" max="15880" width="9.83203125" style="5" customWidth="1"/>
    <col min="15881" max="15881" width="9.5" style="5" customWidth="1"/>
    <col min="15882" max="15882" width="9.6640625" style="5" customWidth="1"/>
    <col min="15883" max="15883" width="9.33203125" style="5"/>
    <col min="15884" max="15884" width="9.1640625" style="5" customWidth="1"/>
    <col min="15885" max="15885" width="10.1640625" style="5" customWidth="1"/>
    <col min="15886" max="15886" width="10.6640625" style="5" customWidth="1"/>
    <col min="15887" max="15887" width="8.6640625" style="5" customWidth="1"/>
    <col min="15888" max="15888" width="8.33203125" style="5" customWidth="1"/>
    <col min="15889" max="15889" width="9.6640625" style="5" customWidth="1"/>
    <col min="15890" max="16128" width="9.33203125" style="5"/>
    <col min="16129" max="16129" width="4.33203125" style="5" customWidth="1"/>
    <col min="16130" max="16130" width="4" style="5" customWidth="1"/>
    <col min="16131" max="16131" width="19.5" style="5" customWidth="1"/>
    <col min="16132" max="16132" width="10.33203125" style="5" customWidth="1"/>
    <col min="16133" max="16133" width="10.6640625" style="5" customWidth="1"/>
    <col min="16134" max="16134" width="12.6640625" style="5" customWidth="1"/>
    <col min="16135" max="16135" width="5.6640625" style="5" customWidth="1"/>
    <col min="16136" max="16136" width="9.83203125" style="5" customWidth="1"/>
    <col min="16137" max="16137" width="9.5" style="5" customWidth="1"/>
    <col min="16138" max="16138" width="9.6640625" style="5" customWidth="1"/>
    <col min="16139" max="16139" width="9.33203125" style="5"/>
    <col min="16140" max="16140" width="9.1640625" style="5" customWidth="1"/>
    <col min="16141" max="16141" width="10.1640625" style="5" customWidth="1"/>
    <col min="16142" max="16142" width="10.6640625" style="5" customWidth="1"/>
    <col min="16143" max="16143" width="8.6640625" style="5" customWidth="1"/>
    <col min="16144" max="16144" width="8.33203125" style="5" customWidth="1"/>
    <col min="16145" max="16145" width="9.6640625" style="5" customWidth="1"/>
    <col min="16146" max="16384" width="9.33203125" style="5"/>
  </cols>
  <sheetData>
    <row r="1" spans="1:17" ht="26.25" customHeight="1" x14ac:dyDescent="0.2">
      <c r="A1" s="1693" t="s">
        <v>123</v>
      </c>
      <c r="B1" s="1693" t="s">
        <v>124</v>
      </c>
      <c r="C1" s="1693" t="s">
        <v>0</v>
      </c>
      <c r="D1" s="1694" t="s">
        <v>125</v>
      </c>
      <c r="E1" s="1695"/>
      <c r="F1" s="1694" t="s">
        <v>126</v>
      </c>
      <c r="G1" s="1695"/>
      <c r="H1" s="1696" t="s">
        <v>101</v>
      </c>
      <c r="I1" s="1696"/>
      <c r="J1" s="1696"/>
      <c r="K1" s="1696"/>
      <c r="L1" s="1696"/>
      <c r="M1" s="1696"/>
      <c r="N1" s="1696"/>
      <c r="O1" s="1696"/>
      <c r="P1" s="1692" t="s">
        <v>121</v>
      </c>
      <c r="Q1" s="1692"/>
    </row>
    <row r="2" spans="1:17" s="40" customFormat="1" ht="60" customHeight="1" x14ac:dyDescent="0.2">
      <c r="A2" s="1693"/>
      <c r="B2" s="1693"/>
      <c r="C2" s="1693"/>
      <c r="D2" s="88" t="s">
        <v>127</v>
      </c>
      <c r="E2" s="88" t="s">
        <v>128</v>
      </c>
      <c r="F2" s="88" t="s">
        <v>129</v>
      </c>
      <c r="G2" s="88" t="s">
        <v>130</v>
      </c>
      <c r="H2" s="88" t="s">
        <v>103</v>
      </c>
      <c r="I2" s="88" t="s">
        <v>231</v>
      </c>
      <c r="J2" s="88" t="s">
        <v>232</v>
      </c>
      <c r="K2" s="88" t="s">
        <v>109</v>
      </c>
      <c r="L2" s="88" t="s">
        <v>111</v>
      </c>
      <c r="M2" s="88" t="s">
        <v>113</v>
      </c>
      <c r="N2" s="88" t="s">
        <v>115</v>
      </c>
      <c r="O2" s="88" t="s">
        <v>233</v>
      </c>
      <c r="P2" s="88" t="s">
        <v>234</v>
      </c>
      <c r="Q2" s="88" t="s">
        <v>235</v>
      </c>
    </row>
    <row r="3" spans="1:17" s="40" customFormat="1" ht="15" customHeight="1" x14ac:dyDescent="0.2">
      <c r="A3" s="89">
        <v>1</v>
      </c>
      <c r="B3" s="89"/>
      <c r="C3" s="69" t="s">
        <v>135</v>
      </c>
      <c r="D3" s="69"/>
      <c r="E3" s="69"/>
      <c r="F3" s="69"/>
      <c r="G3" s="69"/>
      <c r="H3" s="90"/>
      <c r="I3" s="90"/>
      <c r="J3" s="90"/>
      <c r="K3" s="90"/>
      <c r="L3" s="90"/>
      <c r="M3" s="90"/>
      <c r="N3" s="90"/>
      <c r="O3" s="90"/>
      <c r="P3" s="90"/>
      <c r="Q3" s="90"/>
    </row>
    <row r="4" spans="1:17" s="40" customFormat="1" ht="15" customHeight="1" x14ac:dyDescent="0.2">
      <c r="A4" s="89">
        <v>1</v>
      </c>
      <c r="B4" s="89">
        <v>1</v>
      </c>
      <c r="C4" s="49" t="s">
        <v>149</v>
      </c>
      <c r="D4" s="49"/>
      <c r="E4" s="49"/>
      <c r="F4" s="49"/>
      <c r="G4" s="49"/>
      <c r="H4" s="90"/>
      <c r="I4" s="90"/>
      <c r="J4" s="90"/>
      <c r="K4" s="90"/>
      <c r="L4" s="90"/>
      <c r="M4" s="90"/>
      <c r="N4" s="90"/>
      <c r="O4" s="90"/>
      <c r="P4" s="90"/>
      <c r="Q4" s="90"/>
    </row>
    <row r="5" spans="1:17" s="51" customFormat="1" ht="24.95" customHeight="1" x14ac:dyDescent="0.2">
      <c r="A5" s="91"/>
      <c r="B5" s="91">
        <v>12</v>
      </c>
      <c r="C5" s="71" t="s">
        <v>136</v>
      </c>
      <c r="D5" s="92">
        <f>'8'!G48</f>
        <v>229592</v>
      </c>
      <c r="E5" s="92">
        <f>'8'!H48</f>
        <v>184109</v>
      </c>
      <c r="F5" s="92">
        <f>SUM(H5:Q5)</f>
        <v>116193</v>
      </c>
      <c r="G5" s="94">
        <f>F5/E5*100</f>
        <v>63.110983167580073</v>
      </c>
      <c r="H5" s="93">
        <f>'8'!K42</f>
        <v>0</v>
      </c>
      <c r="I5" s="93">
        <f>'8'!L42</f>
        <v>2524</v>
      </c>
      <c r="J5" s="93">
        <f>'8'!M42</f>
        <v>50752</v>
      </c>
      <c r="K5" s="93">
        <f>'8'!N42</f>
        <v>57674</v>
      </c>
      <c r="L5" s="93">
        <f>'8'!O42</f>
        <v>5243</v>
      </c>
      <c r="M5" s="93">
        <f>'8'!P42</f>
        <v>0</v>
      </c>
      <c r="N5" s="93">
        <f>'8'!Q42</f>
        <v>0</v>
      </c>
      <c r="O5" s="93">
        <f>'8'!R42</f>
        <v>0</v>
      </c>
      <c r="P5" s="93">
        <f>'8'!S42</f>
        <v>0</v>
      </c>
      <c r="Q5" s="93">
        <f>'8'!T42</f>
        <v>0</v>
      </c>
    </row>
    <row r="6" spans="1:17" s="51" customFormat="1" ht="14.1" customHeight="1" x14ac:dyDescent="0.2">
      <c r="A6" s="91"/>
      <c r="B6" s="91">
        <v>13</v>
      </c>
      <c r="C6" s="69" t="s">
        <v>137</v>
      </c>
      <c r="D6" s="95">
        <f>'8'!G212</f>
        <v>1957638</v>
      </c>
      <c r="E6" s="95">
        <f>'8'!H212</f>
        <v>2162209</v>
      </c>
      <c r="F6" s="92">
        <f t="shared" ref="F6:F14" si="0">SUM(H6:Q6)</f>
        <v>2052204</v>
      </c>
      <c r="G6" s="94">
        <f t="shared" ref="G6:G17" si="1">F6/E6*100</f>
        <v>94.912378960590772</v>
      </c>
      <c r="H6" s="93">
        <f>'8'!K212</f>
        <v>9846</v>
      </c>
      <c r="I6" s="93">
        <f>'8'!L212</f>
        <v>2279</v>
      </c>
      <c r="J6" s="93">
        <f>'8'!M212</f>
        <v>64462</v>
      </c>
      <c r="K6" s="93">
        <f>'8'!N212</f>
        <v>10550</v>
      </c>
      <c r="L6" s="93">
        <f>'8'!O212</f>
        <v>1805886</v>
      </c>
      <c r="M6" s="93">
        <f>'8'!P212</f>
        <v>14971</v>
      </c>
      <c r="N6" s="93">
        <f>'8'!Q212</f>
        <v>122119</v>
      </c>
      <c r="O6" s="93">
        <f>'8'!R212</f>
        <v>22091</v>
      </c>
      <c r="P6" s="93">
        <f>'8'!S212</f>
        <v>0</v>
      </c>
      <c r="Q6" s="93">
        <f>'8'!T212</f>
        <v>0</v>
      </c>
    </row>
    <row r="7" spans="1:17" s="51" customFormat="1" ht="14.1" customHeight="1" x14ac:dyDescent="0.2">
      <c r="A7" s="91"/>
      <c r="B7" s="91">
        <v>14</v>
      </c>
      <c r="C7" s="69" t="s">
        <v>138</v>
      </c>
      <c r="D7" s="95">
        <f>'8'!G224</f>
        <v>48793</v>
      </c>
      <c r="E7" s="95">
        <f>'8'!H224</f>
        <v>38993</v>
      </c>
      <c r="F7" s="92">
        <f t="shared" si="0"/>
        <v>21174</v>
      </c>
      <c r="G7" s="94">
        <f t="shared" si="1"/>
        <v>54.302054214859076</v>
      </c>
      <c r="H7" s="93">
        <f>'8'!K224</f>
        <v>0</v>
      </c>
      <c r="I7" s="93">
        <f>'8'!L224</f>
        <v>0</v>
      </c>
      <c r="J7" s="93">
        <f>'8'!M224</f>
        <v>3338</v>
      </c>
      <c r="K7" s="93">
        <f>'8'!N224</f>
        <v>0</v>
      </c>
      <c r="L7" s="93">
        <f>'8'!O224</f>
        <v>0</v>
      </c>
      <c r="M7" s="93">
        <f>'8'!P224</f>
        <v>7785</v>
      </c>
      <c r="N7" s="93">
        <f>'8'!Q224</f>
        <v>0</v>
      </c>
      <c r="O7" s="93">
        <f>'8'!R224</f>
        <v>10051</v>
      </c>
      <c r="P7" s="93">
        <f>'8'!S224</f>
        <v>0</v>
      </c>
      <c r="Q7" s="93">
        <f>'8'!T224</f>
        <v>0</v>
      </c>
    </row>
    <row r="8" spans="1:17" s="51" customFormat="1" ht="14.1" customHeight="1" x14ac:dyDescent="0.2">
      <c r="A8" s="91"/>
      <c r="B8" s="91">
        <v>15</v>
      </c>
      <c r="C8" s="96" t="s">
        <v>168</v>
      </c>
      <c r="D8" s="93">
        <f>'8'!G383</f>
        <v>3974143</v>
      </c>
      <c r="E8" s="93">
        <f>'8'!H383</f>
        <v>4577651</v>
      </c>
      <c r="F8" s="92">
        <f t="shared" si="0"/>
        <v>3968637</v>
      </c>
      <c r="G8" s="94">
        <f t="shared" si="1"/>
        <v>86.695927671200806</v>
      </c>
      <c r="H8" s="93">
        <f>'8'!K383</f>
        <v>16488</v>
      </c>
      <c r="I8" s="93">
        <f>'8'!L383</f>
        <v>2275</v>
      </c>
      <c r="J8" s="93">
        <f>'8'!M383</f>
        <v>2317852</v>
      </c>
      <c r="K8" s="93">
        <f>'8'!N383</f>
        <v>0</v>
      </c>
      <c r="L8" s="93">
        <f>'8'!O383</f>
        <v>1225085</v>
      </c>
      <c r="M8" s="93">
        <f>'8'!P383</f>
        <v>235977</v>
      </c>
      <c r="N8" s="93">
        <f>'8'!Q383</f>
        <v>170524</v>
      </c>
      <c r="O8" s="93">
        <f>'8'!R383</f>
        <v>436</v>
      </c>
      <c r="P8" s="93">
        <f>'8'!S383</f>
        <v>0</v>
      </c>
      <c r="Q8" s="93">
        <f>'8'!T383</f>
        <v>0</v>
      </c>
    </row>
    <row r="9" spans="1:17" s="51" customFormat="1" ht="14.1" customHeight="1" x14ac:dyDescent="0.2">
      <c r="A9" s="91"/>
      <c r="B9" s="91">
        <v>16</v>
      </c>
      <c r="C9" s="96" t="s">
        <v>140</v>
      </c>
      <c r="D9" s="93">
        <f>'8'!G515</f>
        <v>12578048</v>
      </c>
      <c r="E9" s="93">
        <f>'8'!H515</f>
        <v>18775553</v>
      </c>
      <c r="F9" s="92">
        <f t="shared" si="0"/>
        <v>6641386</v>
      </c>
      <c r="G9" s="94">
        <f t="shared" si="1"/>
        <v>35.372518721552439</v>
      </c>
      <c r="H9" s="93">
        <f>'8'!K515</f>
        <v>98</v>
      </c>
      <c r="I9" s="93">
        <f>'8'!L515</f>
        <v>34</v>
      </c>
      <c r="J9" s="93">
        <f>'8'!M515</f>
        <v>1078315</v>
      </c>
      <c r="K9" s="93">
        <f>'8'!N515</f>
        <v>0</v>
      </c>
      <c r="L9" s="93">
        <f>'8'!O515</f>
        <v>357871</v>
      </c>
      <c r="M9" s="93">
        <f>'8'!P515</f>
        <v>3289187</v>
      </c>
      <c r="N9" s="93">
        <f>'8'!Q515</f>
        <v>1883478</v>
      </c>
      <c r="O9" s="93">
        <f>'8'!R515</f>
        <v>32403</v>
      </c>
      <c r="P9" s="93">
        <f>'8'!S515</f>
        <v>0</v>
      </c>
      <c r="Q9" s="93">
        <f>'8'!T515</f>
        <v>0</v>
      </c>
    </row>
    <row r="10" spans="1:17" s="51" customFormat="1" ht="14.1" customHeight="1" x14ac:dyDescent="0.2">
      <c r="A10" s="91"/>
      <c r="B10" s="91">
        <v>17</v>
      </c>
      <c r="C10" s="96" t="s">
        <v>188</v>
      </c>
      <c r="D10" s="93">
        <f>'8'!G533</f>
        <v>182507</v>
      </c>
      <c r="E10" s="93">
        <f>'8'!H533</f>
        <v>261913</v>
      </c>
      <c r="F10" s="92">
        <f t="shared" si="0"/>
        <v>219458</v>
      </c>
      <c r="G10" s="94">
        <f t="shared" si="1"/>
        <v>83.790418955912841</v>
      </c>
      <c r="H10" s="93">
        <f>'8'!K533</f>
        <v>0</v>
      </c>
      <c r="I10" s="93">
        <f>'8'!L533</f>
        <v>0</v>
      </c>
      <c r="J10" s="93">
        <f>'8'!M533</f>
        <v>95473</v>
      </c>
      <c r="K10" s="93">
        <f>'8'!N533</f>
        <v>0</v>
      </c>
      <c r="L10" s="93">
        <f>'8'!O533</f>
        <v>0</v>
      </c>
      <c r="M10" s="93">
        <f>'8'!P533</f>
        <v>68676</v>
      </c>
      <c r="N10" s="93">
        <f>'8'!Q533</f>
        <v>2309</v>
      </c>
      <c r="O10" s="93">
        <f>'8'!R533</f>
        <v>53000</v>
      </c>
      <c r="P10" s="93">
        <f>'8'!S533</f>
        <v>0</v>
      </c>
      <c r="Q10" s="93">
        <f>'8'!T533</f>
        <v>0</v>
      </c>
    </row>
    <row r="11" spans="1:17" s="51" customFormat="1" ht="14.1" customHeight="1" x14ac:dyDescent="0.2">
      <c r="A11" s="91"/>
      <c r="B11" s="91">
        <v>18</v>
      </c>
      <c r="C11" s="96" t="s">
        <v>236</v>
      </c>
      <c r="D11" s="93">
        <f>'8'!G561</f>
        <v>684446</v>
      </c>
      <c r="E11" s="93">
        <f>'8'!H561</f>
        <v>696111</v>
      </c>
      <c r="F11" s="92">
        <f t="shared" si="0"/>
        <v>606309</v>
      </c>
      <c r="G11" s="94">
        <f t="shared" si="1"/>
        <v>87.099471205023335</v>
      </c>
      <c r="H11" s="93">
        <f>'8'!K561</f>
        <v>386358</v>
      </c>
      <c r="I11" s="93">
        <f>'8'!L561</f>
        <v>41488</v>
      </c>
      <c r="J11" s="93">
        <f>'8'!M561</f>
        <v>155963</v>
      </c>
      <c r="K11" s="93">
        <f>'8'!N561</f>
        <v>0</v>
      </c>
      <c r="L11" s="93">
        <f>'8'!O561</f>
        <v>15268</v>
      </c>
      <c r="M11" s="93">
        <f>'8'!P561</f>
        <v>5542</v>
      </c>
      <c r="N11" s="93">
        <f>'8'!Q561</f>
        <v>1690</v>
      </c>
      <c r="O11" s="93">
        <f>'8'!R561</f>
        <v>0</v>
      </c>
      <c r="P11" s="93">
        <f>'8'!S561</f>
        <v>0</v>
      </c>
      <c r="Q11" s="93">
        <f>'8'!T561</f>
        <v>0</v>
      </c>
    </row>
    <row r="12" spans="1:17" s="51" customFormat="1" ht="14.1" customHeight="1" x14ac:dyDescent="0.2">
      <c r="A12" s="91"/>
      <c r="B12" s="91">
        <v>19</v>
      </c>
      <c r="C12" s="97" t="s">
        <v>143</v>
      </c>
      <c r="D12" s="98">
        <f>'8'!G594</f>
        <v>8879771</v>
      </c>
      <c r="E12" s="98">
        <f>'8'!H594</f>
        <v>9578085</v>
      </c>
      <c r="F12" s="92">
        <f t="shared" si="0"/>
        <v>8470860</v>
      </c>
      <c r="G12" s="94">
        <f t="shared" si="1"/>
        <v>88.440016976253602</v>
      </c>
      <c r="H12" s="93">
        <f>'8'!K594</f>
        <v>0</v>
      </c>
      <c r="I12" s="93">
        <f>'8'!L594</f>
        <v>0</v>
      </c>
      <c r="J12" s="93">
        <f>'8'!M594</f>
        <v>598047</v>
      </c>
      <c r="K12" s="93">
        <f>'8'!N594</f>
        <v>0</v>
      </c>
      <c r="L12" s="93">
        <f>'8'!O594</f>
        <v>3175935</v>
      </c>
      <c r="M12" s="93">
        <f>'8'!P594</f>
        <v>0</v>
      </c>
      <c r="N12" s="93">
        <f>'8'!Q594</f>
        <v>0</v>
      </c>
      <c r="O12" s="93">
        <f>'8'!R594</f>
        <v>2000</v>
      </c>
      <c r="P12" s="93">
        <f>'8'!S594</f>
        <v>117851</v>
      </c>
      <c r="Q12" s="93">
        <f>'8'!T594</f>
        <v>4577027</v>
      </c>
    </row>
    <row r="13" spans="1:17" s="51" customFormat="1" ht="27" customHeight="1" x14ac:dyDescent="0.2">
      <c r="A13" s="91"/>
      <c r="B13" s="91">
        <v>21</v>
      </c>
      <c r="C13" s="99" t="s">
        <v>237</v>
      </c>
      <c r="D13" s="100">
        <f>'8'!G639</f>
        <v>745888</v>
      </c>
      <c r="E13" s="100">
        <f>'8'!H639</f>
        <v>790851</v>
      </c>
      <c r="F13" s="92">
        <f t="shared" si="0"/>
        <v>672658</v>
      </c>
      <c r="G13" s="94">
        <f t="shared" si="1"/>
        <v>85.054959783827798</v>
      </c>
      <c r="H13" s="93">
        <f>'8'!K639</f>
        <v>61993</v>
      </c>
      <c r="I13" s="93">
        <f>'8'!L639</f>
        <v>18640</v>
      </c>
      <c r="J13" s="93">
        <f>'8'!M639</f>
        <v>150768</v>
      </c>
      <c r="K13" s="93">
        <f>'8'!N639</f>
        <v>0</v>
      </c>
      <c r="L13" s="93">
        <f>'8'!O639</f>
        <v>411239</v>
      </c>
      <c r="M13" s="93">
        <f>'8'!P639</f>
        <v>8618</v>
      </c>
      <c r="N13" s="93">
        <f>'8'!Q639</f>
        <v>0</v>
      </c>
      <c r="O13" s="93">
        <f>'8'!R639</f>
        <v>21400</v>
      </c>
      <c r="P13" s="93">
        <f>'8'!S639</f>
        <v>0</v>
      </c>
      <c r="Q13" s="93">
        <f>'8'!T639</f>
        <v>0</v>
      </c>
    </row>
    <row r="14" spans="1:17" s="51" customFormat="1" ht="12.95" customHeight="1" x14ac:dyDescent="0.2">
      <c r="A14" s="91"/>
      <c r="B14" s="91">
        <v>30</v>
      </c>
      <c r="C14" s="49" t="s">
        <v>238</v>
      </c>
      <c r="D14" s="93">
        <f>'8'!G655</f>
        <v>866585</v>
      </c>
      <c r="E14" s="93">
        <f>'8'!H655</f>
        <v>1236917</v>
      </c>
      <c r="F14" s="92">
        <f t="shared" si="0"/>
        <v>0</v>
      </c>
      <c r="G14" s="94">
        <f t="shared" si="1"/>
        <v>0</v>
      </c>
      <c r="H14" s="93">
        <f>'8'!K655</f>
        <v>0</v>
      </c>
      <c r="I14" s="93">
        <f>'8'!L655</f>
        <v>0</v>
      </c>
      <c r="J14" s="93">
        <f>'8'!M655</f>
        <v>0</v>
      </c>
      <c r="K14" s="93">
        <f>'8'!N655</f>
        <v>0</v>
      </c>
      <c r="L14" s="93">
        <f>'8'!O655</f>
        <v>0</v>
      </c>
      <c r="M14" s="93">
        <f>'8'!P655</f>
        <v>0</v>
      </c>
      <c r="N14" s="93">
        <f>'8'!Q655</f>
        <v>0</v>
      </c>
      <c r="O14" s="93">
        <f>'8'!R655</f>
        <v>0</v>
      </c>
      <c r="P14" s="93">
        <f>'8'!S655</f>
        <v>0</v>
      </c>
      <c r="Q14" s="93">
        <f>'8'!T655</f>
        <v>0</v>
      </c>
    </row>
    <row r="15" spans="1:17" s="51" customFormat="1" ht="34.5" customHeight="1" x14ac:dyDescent="0.2">
      <c r="A15" s="101"/>
      <c r="B15" s="101"/>
      <c r="C15" s="77" t="s">
        <v>145</v>
      </c>
      <c r="D15" s="102">
        <f>SUM(D5:D14)</f>
        <v>30147411</v>
      </c>
      <c r="E15" s="102">
        <f>SUM(E5:E14)</f>
        <v>38302392</v>
      </c>
      <c r="F15" s="102">
        <f>SUM(F5:F14)</f>
        <v>22768879</v>
      </c>
      <c r="G15" s="103">
        <f t="shared" si="1"/>
        <v>59.445057635042744</v>
      </c>
      <c r="H15" s="104">
        <f>SUM(H3:H14)</f>
        <v>474783</v>
      </c>
      <c r="I15" s="104">
        <f>SUM(I3:I14)</f>
        <v>67240</v>
      </c>
      <c r="J15" s="104">
        <f t="shared" ref="J15:Q15" si="2">SUM(J5:J14)</f>
        <v>4514970</v>
      </c>
      <c r="K15" s="104">
        <f t="shared" si="2"/>
        <v>68224</v>
      </c>
      <c r="L15" s="104">
        <f t="shared" si="2"/>
        <v>6996527</v>
      </c>
      <c r="M15" s="104">
        <f t="shared" si="2"/>
        <v>3630756</v>
      </c>
      <c r="N15" s="104">
        <f t="shared" si="2"/>
        <v>2180120</v>
      </c>
      <c r="O15" s="104">
        <f t="shared" si="2"/>
        <v>141381</v>
      </c>
      <c r="P15" s="104">
        <f t="shared" si="2"/>
        <v>117851</v>
      </c>
      <c r="Q15" s="104">
        <f t="shared" si="2"/>
        <v>4577027</v>
      </c>
    </row>
    <row r="16" spans="1:17" s="51" customFormat="1" ht="21" customHeight="1" x14ac:dyDescent="0.2">
      <c r="A16" s="91">
        <v>2</v>
      </c>
      <c r="B16" s="105"/>
      <c r="C16" s="69" t="s">
        <v>146</v>
      </c>
      <c r="D16" s="95">
        <f>'8'!G657</f>
        <v>12356583</v>
      </c>
      <c r="E16" s="95">
        <f>'8'!H657</f>
        <v>13375519</v>
      </c>
      <c r="F16" s="95">
        <f>SUM(H16:Q16)</f>
        <v>12414878</v>
      </c>
      <c r="G16" s="94">
        <f t="shared" si="1"/>
        <v>92.817916074882774</v>
      </c>
      <c r="H16" s="49">
        <f>'8'!K657</f>
        <v>7175634</v>
      </c>
      <c r="I16" s="49">
        <f>'8'!L657</f>
        <v>941424</v>
      </c>
      <c r="J16" s="49">
        <f>'8'!M657</f>
        <v>3880457</v>
      </c>
      <c r="K16" s="49">
        <f>'8'!N657</f>
        <v>8563</v>
      </c>
      <c r="L16" s="49">
        <f>'8'!O657</f>
        <v>27559</v>
      </c>
      <c r="M16" s="49">
        <f>'8'!P657</f>
        <v>292821</v>
      </c>
      <c r="N16" s="49">
        <f>'8'!Q657</f>
        <v>88420</v>
      </c>
      <c r="O16" s="49">
        <f>'8'!R657</f>
        <v>0</v>
      </c>
      <c r="P16" s="49">
        <f>'8'!S657</f>
        <v>0</v>
      </c>
      <c r="Q16" s="49">
        <f>'8'!T657</f>
        <v>0</v>
      </c>
    </row>
    <row r="17" spans="1:17" s="51" customFormat="1" ht="24.75" customHeight="1" x14ac:dyDescent="0.2">
      <c r="A17" s="101"/>
      <c r="B17" s="101"/>
      <c r="C17" s="106" t="s">
        <v>147</v>
      </c>
      <c r="D17" s="104">
        <f>SUM(D15:D16)</f>
        <v>42503994</v>
      </c>
      <c r="E17" s="104">
        <f>SUM(E15:E16)</f>
        <v>51677911</v>
      </c>
      <c r="F17" s="104">
        <f>SUM(F15:F16)</f>
        <v>35183757</v>
      </c>
      <c r="G17" s="103">
        <f t="shared" si="1"/>
        <v>68.082777185014308</v>
      </c>
      <c r="H17" s="104">
        <f t="shared" ref="H17:Q17" si="3">SUM(H15:H16)</f>
        <v>7650417</v>
      </c>
      <c r="I17" s="104">
        <f t="shared" si="3"/>
        <v>1008664</v>
      </c>
      <c r="J17" s="104">
        <f t="shared" si="3"/>
        <v>8395427</v>
      </c>
      <c r="K17" s="104">
        <f t="shared" si="3"/>
        <v>76787</v>
      </c>
      <c r="L17" s="104">
        <f t="shared" si="3"/>
        <v>7024086</v>
      </c>
      <c r="M17" s="104">
        <f t="shared" si="3"/>
        <v>3923577</v>
      </c>
      <c r="N17" s="104">
        <f t="shared" si="3"/>
        <v>2268540</v>
      </c>
      <c r="O17" s="104">
        <f t="shared" si="3"/>
        <v>141381</v>
      </c>
      <c r="P17" s="104">
        <f t="shared" si="3"/>
        <v>117851</v>
      </c>
      <c r="Q17" s="104">
        <f t="shared" si="3"/>
        <v>4577027</v>
      </c>
    </row>
    <row r="18" spans="1:17" hidden="1" x14ac:dyDescent="0.2">
      <c r="O18" s="1345">
        <f>SUM(H17:O17)</f>
        <v>30488879</v>
      </c>
    </row>
  </sheetData>
  <dataConsolidate/>
  <mergeCells count="7">
    <mergeCell ref="P1:Q1"/>
    <mergeCell ref="A1:A2"/>
    <mergeCell ref="B1:B2"/>
    <mergeCell ref="C1:C2"/>
    <mergeCell ref="D1:E1"/>
    <mergeCell ref="F1:G1"/>
    <mergeCell ref="H1:O1"/>
  </mergeCells>
  <printOptions horizontalCentered="1" verticalCentered="1"/>
  <pageMargins left="0.39370078740157483" right="0.39370078740157483" top="0.9055118110236221" bottom="0.27559055118110237" header="0.39370078740157483" footer="0.51181102362204722"/>
  <pageSetup paperSize="9" scale="80" orientation="landscape" r:id="rId1"/>
  <headerFooter alignWithMargins="0">
    <oddHeader>&amp;C&amp;"Times New Roman CE,Félkövér dőlt"ZALAEGERSZEG MEGYEI  JOGÚ  VÁROS  ÖNKORMÁNYZATA 2025. ÉVI    
  KIADÁSI ELŐIRÁNYZATAINAK TELJESÍTÉSE CÍMENKÉNTI BONTÁSBAN
&amp;R&amp;"Times New Roman CE,Félkövér dőlt"7. melléklet
Adatok: ezer Ft-ban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6"/>
  <sheetViews>
    <sheetView zoomScale="96" zoomScaleNormal="96" zoomScaleSheetLayoutView="120" workbookViewId="0">
      <pane ySplit="2" topLeftCell="A196" activePane="bottomLeft" state="frozen"/>
      <selection activeCell="G28" sqref="G28"/>
      <selection pane="bottomLeft" activeCell="D208" sqref="D208"/>
    </sheetView>
  </sheetViews>
  <sheetFormatPr defaultRowHeight="12.75" x14ac:dyDescent="0.2"/>
  <cols>
    <col min="1" max="1" width="3.33203125" customWidth="1"/>
    <col min="2" max="2" width="4.5" customWidth="1"/>
    <col min="3" max="3" width="2.6640625" customWidth="1"/>
    <col min="4" max="4" width="50.6640625" customWidth="1"/>
    <col min="5" max="5" width="3.1640625" customWidth="1"/>
    <col min="6" max="6" width="8.6640625" customWidth="1"/>
    <col min="7" max="7" width="10.6640625" customWidth="1"/>
    <col min="8" max="8" width="14.1640625" customWidth="1"/>
    <col min="9" max="9" width="13" customWidth="1"/>
    <col min="10" max="10" width="7.1640625" customWidth="1"/>
    <col min="11" max="11" width="11.6640625" customWidth="1"/>
    <col min="12" max="12" width="10.83203125" customWidth="1"/>
    <col min="13" max="13" width="10.6640625" customWidth="1"/>
    <col min="14" max="14" width="8.6640625" customWidth="1"/>
    <col min="15" max="15" width="11" customWidth="1"/>
    <col min="16" max="16" width="11.6640625" customWidth="1"/>
    <col min="17" max="17" width="11.5" customWidth="1"/>
    <col min="18" max="18" width="10" customWidth="1"/>
    <col min="19" max="19" width="10.1640625" customWidth="1"/>
    <col min="20" max="20" width="12.33203125" customWidth="1"/>
    <col min="92" max="93" width="4.5" customWidth="1"/>
    <col min="94" max="94" width="8.6640625" customWidth="1"/>
    <col min="95" max="95" width="49.1640625" customWidth="1"/>
    <col min="96" max="96" width="3.1640625" customWidth="1"/>
    <col min="97" max="97" width="8.6640625" customWidth="1"/>
    <col min="98" max="98" width="10.5" customWidth="1"/>
    <col min="99" max="99" width="10.1640625" customWidth="1"/>
    <col min="100" max="100" width="11" customWidth="1"/>
    <col min="101" max="101" width="10.33203125" customWidth="1"/>
    <col min="102" max="102" width="9.83203125" customWidth="1"/>
    <col min="103" max="103" width="11.1640625" customWidth="1"/>
    <col min="104" max="104" width="10.5" customWidth="1"/>
    <col min="105" max="105" width="8.83203125" customWidth="1"/>
    <col min="106" max="106" width="10.33203125" customWidth="1"/>
    <col min="107" max="107" width="10.6640625" customWidth="1"/>
    <col min="108" max="108" width="12.5" customWidth="1"/>
    <col min="109" max="109" width="11.83203125" customWidth="1"/>
    <col min="110" max="110" width="11.1640625" customWidth="1"/>
    <col min="111" max="111" width="11" customWidth="1"/>
    <col min="112" max="112" width="11.1640625" customWidth="1"/>
    <col min="113" max="113" width="10.1640625" customWidth="1"/>
    <col min="114" max="114" width="11.83203125" customWidth="1"/>
    <col min="116" max="116" width="10.1640625" customWidth="1"/>
    <col min="117" max="117" width="10" customWidth="1"/>
    <col min="118" max="118" width="10.83203125" customWidth="1"/>
    <col min="119" max="119" width="11.33203125" customWidth="1"/>
    <col min="348" max="349" width="4.5" customWidth="1"/>
    <col min="350" max="350" width="8.6640625" customWidth="1"/>
    <col min="351" max="351" width="49.1640625" customWidth="1"/>
    <col min="352" max="352" width="3.1640625" customWidth="1"/>
    <col min="353" max="353" width="8.6640625" customWidth="1"/>
    <col min="354" max="354" width="10.5" customWidth="1"/>
    <col min="355" max="355" width="10.1640625" customWidth="1"/>
    <col min="356" max="356" width="11" customWidth="1"/>
    <col min="357" max="357" width="10.33203125" customWidth="1"/>
    <col min="358" max="358" width="9.83203125" customWidth="1"/>
    <col min="359" max="359" width="11.1640625" customWidth="1"/>
    <col min="360" max="360" width="10.5" customWidth="1"/>
    <col min="361" max="361" width="8.83203125" customWidth="1"/>
    <col min="362" max="362" width="10.33203125" customWidth="1"/>
    <col min="363" max="363" width="10.6640625" customWidth="1"/>
    <col min="364" max="364" width="12.5" customWidth="1"/>
    <col min="365" max="365" width="11.83203125" customWidth="1"/>
    <col min="366" max="366" width="11.1640625" customWidth="1"/>
    <col min="367" max="367" width="11" customWidth="1"/>
    <col min="368" max="368" width="11.1640625" customWidth="1"/>
    <col min="369" max="369" width="10.1640625" customWidth="1"/>
    <col min="370" max="370" width="11.83203125" customWidth="1"/>
    <col min="372" max="372" width="10.1640625" customWidth="1"/>
    <col min="373" max="373" width="10" customWidth="1"/>
    <col min="374" max="374" width="10.83203125" customWidth="1"/>
    <col min="375" max="375" width="11.33203125" customWidth="1"/>
    <col min="604" max="605" width="4.5" customWidth="1"/>
    <col min="606" max="606" width="8.6640625" customWidth="1"/>
    <col min="607" max="607" width="49.1640625" customWidth="1"/>
    <col min="608" max="608" width="3.1640625" customWidth="1"/>
    <col min="609" max="609" width="8.6640625" customWidth="1"/>
    <col min="610" max="610" width="10.5" customWidth="1"/>
    <col min="611" max="611" width="10.1640625" customWidth="1"/>
    <col min="612" max="612" width="11" customWidth="1"/>
    <col min="613" max="613" width="10.33203125" customWidth="1"/>
    <col min="614" max="614" width="9.83203125" customWidth="1"/>
    <col min="615" max="615" width="11.1640625" customWidth="1"/>
    <col min="616" max="616" width="10.5" customWidth="1"/>
    <col min="617" max="617" width="8.83203125" customWidth="1"/>
    <col min="618" max="618" width="10.33203125" customWidth="1"/>
    <col min="619" max="619" width="10.6640625" customWidth="1"/>
    <col min="620" max="620" width="12.5" customWidth="1"/>
    <col min="621" max="621" width="11.83203125" customWidth="1"/>
    <col min="622" max="622" width="11.1640625" customWidth="1"/>
    <col min="623" max="623" width="11" customWidth="1"/>
    <col min="624" max="624" width="11.1640625" customWidth="1"/>
    <col min="625" max="625" width="10.1640625" customWidth="1"/>
    <col min="626" max="626" width="11.83203125" customWidth="1"/>
    <col min="628" max="628" width="10.1640625" customWidth="1"/>
    <col min="629" max="629" width="10" customWidth="1"/>
    <col min="630" max="630" width="10.83203125" customWidth="1"/>
    <col min="631" max="631" width="11.33203125" customWidth="1"/>
    <col min="860" max="861" width="4.5" customWidth="1"/>
    <col min="862" max="862" width="8.6640625" customWidth="1"/>
    <col min="863" max="863" width="49.1640625" customWidth="1"/>
    <col min="864" max="864" width="3.1640625" customWidth="1"/>
    <col min="865" max="865" width="8.6640625" customWidth="1"/>
    <col min="866" max="866" width="10.5" customWidth="1"/>
    <col min="867" max="867" width="10.1640625" customWidth="1"/>
    <col min="868" max="868" width="11" customWidth="1"/>
    <col min="869" max="869" width="10.33203125" customWidth="1"/>
    <col min="870" max="870" width="9.83203125" customWidth="1"/>
    <col min="871" max="871" width="11.1640625" customWidth="1"/>
    <col min="872" max="872" width="10.5" customWidth="1"/>
    <col min="873" max="873" width="8.83203125" customWidth="1"/>
    <col min="874" max="874" width="10.33203125" customWidth="1"/>
    <col min="875" max="875" width="10.6640625" customWidth="1"/>
    <col min="876" max="876" width="12.5" customWidth="1"/>
    <col min="877" max="877" width="11.83203125" customWidth="1"/>
    <col min="878" max="878" width="11.1640625" customWidth="1"/>
    <col min="879" max="879" width="11" customWidth="1"/>
    <col min="880" max="880" width="11.1640625" customWidth="1"/>
    <col min="881" max="881" width="10.1640625" customWidth="1"/>
    <col min="882" max="882" width="11.83203125" customWidth="1"/>
    <col min="884" max="884" width="10.1640625" customWidth="1"/>
    <col min="885" max="885" width="10" customWidth="1"/>
    <col min="886" max="886" width="10.83203125" customWidth="1"/>
    <col min="887" max="887" width="11.33203125" customWidth="1"/>
    <col min="1116" max="1117" width="4.5" customWidth="1"/>
    <col min="1118" max="1118" width="8.6640625" customWidth="1"/>
    <col min="1119" max="1119" width="49.1640625" customWidth="1"/>
    <col min="1120" max="1120" width="3.1640625" customWidth="1"/>
    <col min="1121" max="1121" width="8.6640625" customWidth="1"/>
    <col min="1122" max="1122" width="10.5" customWidth="1"/>
    <col min="1123" max="1123" width="10.1640625" customWidth="1"/>
    <col min="1124" max="1124" width="11" customWidth="1"/>
    <col min="1125" max="1125" width="10.33203125" customWidth="1"/>
    <col min="1126" max="1126" width="9.83203125" customWidth="1"/>
    <col min="1127" max="1127" width="11.1640625" customWidth="1"/>
    <col min="1128" max="1128" width="10.5" customWidth="1"/>
    <col min="1129" max="1129" width="8.83203125" customWidth="1"/>
    <col min="1130" max="1130" width="10.33203125" customWidth="1"/>
    <col min="1131" max="1131" width="10.6640625" customWidth="1"/>
    <col min="1132" max="1132" width="12.5" customWidth="1"/>
    <col min="1133" max="1133" width="11.83203125" customWidth="1"/>
    <col min="1134" max="1134" width="11.1640625" customWidth="1"/>
    <col min="1135" max="1135" width="11" customWidth="1"/>
    <col min="1136" max="1136" width="11.1640625" customWidth="1"/>
    <col min="1137" max="1137" width="10.1640625" customWidth="1"/>
    <col min="1138" max="1138" width="11.83203125" customWidth="1"/>
    <col min="1140" max="1140" width="10.1640625" customWidth="1"/>
    <col min="1141" max="1141" width="10" customWidth="1"/>
    <col min="1142" max="1142" width="10.83203125" customWidth="1"/>
    <col min="1143" max="1143" width="11.33203125" customWidth="1"/>
    <col min="1372" max="1373" width="4.5" customWidth="1"/>
    <col min="1374" max="1374" width="8.6640625" customWidth="1"/>
    <col min="1375" max="1375" width="49.1640625" customWidth="1"/>
    <col min="1376" max="1376" width="3.1640625" customWidth="1"/>
    <col min="1377" max="1377" width="8.6640625" customWidth="1"/>
    <col min="1378" max="1378" width="10.5" customWidth="1"/>
    <col min="1379" max="1379" width="10.1640625" customWidth="1"/>
    <col min="1380" max="1380" width="11" customWidth="1"/>
    <col min="1381" max="1381" width="10.33203125" customWidth="1"/>
    <col min="1382" max="1382" width="9.83203125" customWidth="1"/>
    <col min="1383" max="1383" width="11.1640625" customWidth="1"/>
    <col min="1384" max="1384" width="10.5" customWidth="1"/>
    <col min="1385" max="1385" width="8.83203125" customWidth="1"/>
    <col min="1386" max="1386" width="10.33203125" customWidth="1"/>
    <col min="1387" max="1387" width="10.6640625" customWidth="1"/>
    <col min="1388" max="1388" width="12.5" customWidth="1"/>
    <col min="1389" max="1389" width="11.83203125" customWidth="1"/>
    <col min="1390" max="1390" width="11.1640625" customWidth="1"/>
    <col min="1391" max="1391" width="11" customWidth="1"/>
    <col min="1392" max="1392" width="11.1640625" customWidth="1"/>
    <col min="1393" max="1393" width="10.1640625" customWidth="1"/>
    <col min="1394" max="1394" width="11.83203125" customWidth="1"/>
    <col min="1396" max="1396" width="10.1640625" customWidth="1"/>
    <col min="1397" max="1397" width="10" customWidth="1"/>
    <col min="1398" max="1398" width="10.83203125" customWidth="1"/>
    <col min="1399" max="1399" width="11.33203125" customWidth="1"/>
    <col min="1628" max="1629" width="4.5" customWidth="1"/>
    <col min="1630" max="1630" width="8.6640625" customWidth="1"/>
    <col min="1631" max="1631" width="49.1640625" customWidth="1"/>
    <col min="1632" max="1632" width="3.1640625" customWidth="1"/>
    <col min="1633" max="1633" width="8.6640625" customWidth="1"/>
    <col min="1634" max="1634" width="10.5" customWidth="1"/>
    <col min="1635" max="1635" width="10.1640625" customWidth="1"/>
    <col min="1636" max="1636" width="11" customWidth="1"/>
    <col min="1637" max="1637" width="10.33203125" customWidth="1"/>
    <col min="1638" max="1638" width="9.83203125" customWidth="1"/>
    <col min="1639" max="1639" width="11.1640625" customWidth="1"/>
    <col min="1640" max="1640" width="10.5" customWidth="1"/>
    <col min="1641" max="1641" width="8.83203125" customWidth="1"/>
    <col min="1642" max="1642" width="10.33203125" customWidth="1"/>
    <col min="1643" max="1643" width="10.6640625" customWidth="1"/>
    <col min="1644" max="1644" width="12.5" customWidth="1"/>
    <col min="1645" max="1645" width="11.83203125" customWidth="1"/>
    <col min="1646" max="1646" width="11.1640625" customWidth="1"/>
    <col min="1647" max="1647" width="11" customWidth="1"/>
    <col min="1648" max="1648" width="11.1640625" customWidth="1"/>
    <col min="1649" max="1649" width="10.1640625" customWidth="1"/>
    <col min="1650" max="1650" width="11.83203125" customWidth="1"/>
    <col min="1652" max="1652" width="10.1640625" customWidth="1"/>
    <col min="1653" max="1653" width="10" customWidth="1"/>
    <col min="1654" max="1654" width="10.83203125" customWidth="1"/>
    <col min="1655" max="1655" width="11.33203125" customWidth="1"/>
    <col min="1884" max="1885" width="4.5" customWidth="1"/>
    <col min="1886" max="1886" width="8.6640625" customWidth="1"/>
    <col min="1887" max="1887" width="49.1640625" customWidth="1"/>
    <col min="1888" max="1888" width="3.1640625" customWidth="1"/>
    <col min="1889" max="1889" width="8.6640625" customWidth="1"/>
    <col min="1890" max="1890" width="10.5" customWidth="1"/>
    <col min="1891" max="1891" width="10.1640625" customWidth="1"/>
    <col min="1892" max="1892" width="11" customWidth="1"/>
    <col min="1893" max="1893" width="10.33203125" customWidth="1"/>
    <col min="1894" max="1894" width="9.83203125" customWidth="1"/>
    <col min="1895" max="1895" width="11.1640625" customWidth="1"/>
    <col min="1896" max="1896" width="10.5" customWidth="1"/>
    <col min="1897" max="1897" width="8.83203125" customWidth="1"/>
    <col min="1898" max="1898" width="10.33203125" customWidth="1"/>
    <col min="1899" max="1899" width="10.6640625" customWidth="1"/>
    <col min="1900" max="1900" width="12.5" customWidth="1"/>
    <col min="1901" max="1901" width="11.83203125" customWidth="1"/>
    <col min="1902" max="1902" width="11.1640625" customWidth="1"/>
    <col min="1903" max="1903" width="11" customWidth="1"/>
    <col min="1904" max="1904" width="11.1640625" customWidth="1"/>
    <col min="1905" max="1905" width="10.1640625" customWidth="1"/>
    <col min="1906" max="1906" width="11.83203125" customWidth="1"/>
    <col min="1908" max="1908" width="10.1640625" customWidth="1"/>
    <col min="1909" max="1909" width="10" customWidth="1"/>
    <col min="1910" max="1910" width="10.83203125" customWidth="1"/>
    <col min="1911" max="1911" width="11.33203125" customWidth="1"/>
    <col min="2140" max="2141" width="4.5" customWidth="1"/>
    <col min="2142" max="2142" width="8.6640625" customWidth="1"/>
    <col min="2143" max="2143" width="49.1640625" customWidth="1"/>
    <col min="2144" max="2144" width="3.1640625" customWidth="1"/>
    <col min="2145" max="2145" width="8.6640625" customWidth="1"/>
    <col min="2146" max="2146" width="10.5" customWidth="1"/>
    <col min="2147" max="2147" width="10.1640625" customWidth="1"/>
    <col min="2148" max="2148" width="11" customWidth="1"/>
    <col min="2149" max="2149" width="10.33203125" customWidth="1"/>
    <col min="2150" max="2150" width="9.83203125" customWidth="1"/>
    <col min="2151" max="2151" width="11.1640625" customWidth="1"/>
    <col min="2152" max="2152" width="10.5" customWidth="1"/>
    <col min="2153" max="2153" width="8.83203125" customWidth="1"/>
    <col min="2154" max="2154" width="10.33203125" customWidth="1"/>
    <col min="2155" max="2155" width="10.6640625" customWidth="1"/>
    <col min="2156" max="2156" width="12.5" customWidth="1"/>
    <col min="2157" max="2157" width="11.83203125" customWidth="1"/>
    <col min="2158" max="2158" width="11.1640625" customWidth="1"/>
    <col min="2159" max="2159" width="11" customWidth="1"/>
    <col min="2160" max="2160" width="11.1640625" customWidth="1"/>
    <col min="2161" max="2161" width="10.1640625" customWidth="1"/>
    <col min="2162" max="2162" width="11.83203125" customWidth="1"/>
    <col min="2164" max="2164" width="10.1640625" customWidth="1"/>
    <col min="2165" max="2165" width="10" customWidth="1"/>
    <col min="2166" max="2166" width="10.83203125" customWidth="1"/>
    <col min="2167" max="2167" width="11.33203125" customWidth="1"/>
    <col min="2396" max="2397" width="4.5" customWidth="1"/>
    <col min="2398" max="2398" width="8.6640625" customWidth="1"/>
    <col min="2399" max="2399" width="49.1640625" customWidth="1"/>
    <col min="2400" max="2400" width="3.1640625" customWidth="1"/>
    <col min="2401" max="2401" width="8.6640625" customWidth="1"/>
    <col min="2402" max="2402" width="10.5" customWidth="1"/>
    <col min="2403" max="2403" width="10.1640625" customWidth="1"/>
    <col min="2404" max="2404" width="11" customWidth="1"/>
    <col min="2405" max="2405" width="10.33203125" customWidth="1"/>
    <col min="2406" max="2406" width="9.83203125" customWidth="1"/>
    <col min="2407" max="2407" width="11.1640625" customWidth="1"/>
    <col min="2408" max="2408" width="10.5" customWidth="1"/>
    <col min="2409" max="2409" width="8.83203125" customWidth="1"/>
    <col min="2410" max="2410" width="10.33203125" customWidth="1"/>
    <col min="2411" max="2411" width="10.6640625" customWidth="1"/>
    <col min="2412" max="2412" width="12.5" customWidth="1"/>
    <col min="2413" max="2413" width="11.83203125" customWidth="1"/>
    <col min="2414" max="2414" width="11.1640625" customWidth="1"/>
    <col min="2415" max="2415" width="11" customWidth="1"/>
    <col min="2416" max="2416" width="11.1640625" customWidth="1"/>
    <col min="2417" max="2417" width="10.1640625" customWidth="1"/>
    <col min="2418" max="2418" width="11.83203125" customWidth="1"/>
    <col min="2420" max="2420" width="10.1640625" customWidth="1"/>
    <col min="2421" max="2421" width="10" customWidth="1"/>
    <col min="2422" max="2422" width="10.83203125" customWidth="1"/>
    <col min="2423" max="2423" width="11.33203125" customWidth="1"/>
    <col min="2652" max="2653" width="4.5" customWidth="1"/>
    <col min="2654" max="2654" width="8.6640625" customWidth="1"/>
    <col min="2655" max="2655" width="49.1640625" customWidth="1"/>
    <col min="2656" max="2656" width="3.1640625" customWidth="1"/>
    <col min="2657" max="2657" width="8.6640625" customWidth="1"/>
    <col min="2658" max="2658" width="10.5" customWidth="1"/>
    <col min="2659" max="2659" width="10.1640625" customWidth="1"/>
    <col min="2660" max="2660" width="11" customWidth="1"/>
    <col min="2661" max="2661" width="10.33203125" customWidth="1"/>
    <col min="2662" max="2662" width="9.83203125" customWidth="1"/>
    <col min="2663" max="2663" width="11.1640625" customWidth="1"/>
    <col min="2664" max="2664" width="10.5" customWidth="1"/>
    <col min="2665" max="2665" width="8.83203125" customWidth="1"/>
    <col min="2666" max="2666" width="10.33203125" customWidth="1"/>
    <col min="2667" max="2667" width="10.6640625" customWidth="1"/>
    <col min="2668" max="2668" width="12.5" customWidth="1"/>
    <col min="2669" max="2669" width="11.83203125" customWidth="1"/>
    <col min="2670" max="2670" width="11.1640625" customWidth="1"/>
    <col min="2671" max="2671" width="11" customWidth="1"/>
    <col min="2672" max="2672" width="11.1640625" customWidth="1"/>
    <col min="2673" max="2673" width="10.1640625" customWidth="1"/>
    <col min="2674" max="2674" width="11.83203125" customWidth="1"/>
    <col min="2676" max="2676" width="10.1640625" customWidth="1"/>
    <col min="2677" max="2677" width="10" customWidth="1"/>
    <col min="2678" max="2678" width="10.83203125" customWidth="1"/>
    <col min="2679" max="2679" width="11.33203125" customWidth="1"/>
    <col min="2908" max="2909" width="4.5" customWidth="1"/>
    <col min="2910" max="2910" width="8.6640625" customWidth="1"/>
    <col min="2911" max="2911" width="49.1640625" customWidth="1"/>
    <col min="2912" max="2912" width="3.1640625" customWidth="1"/>
    <col min="2913" max="2913" width="8.6640625" customWidth="1"/>
    <col min="2914" max="2914" width="10.5" customWidth="1"/>
    <col min="2915" max="2915" width="10.1640625" customWidth="1"/>
    <col min="2916" max="2916" width="11" customWidth="1"/>
    <col min="2917" max="2917" width="10.33203125" customWidth="1"/>
    <col min="2918" max="2918" width="9.83203125" customWidth="1"/>
    <col min="2919" max="2919" width="11.1640625" customWidth="1"/>
    <col min="2920" max="2920" width="10.5" customWidth="1"/>
    <col min="2921" max="2921" width="8.83203125" customWidth="1"/>
    <col min="2922" max="2922" width="10.33203125" customWidth="1"/>
    <col min="2923" max="2923" width="10.6640625" customWidth="1"/>
    <col min="2924" max="2924" width="12.5" customWidth="1"/>
    <col min="2925" max="2925" width="11.83203125" customWidth="1"/>
    <col min="2926" max="2926" width="11.1640625" customWidth="1"/>
    <col min="2927" max="2927" width="11" customWidth="1"/>
    <col min="2928" max="2928" width="11.1640625" customWidth="1"/>
    <col min="2929" max="2929" width="10.1640625" customWidth="1"/>
    <col min="2930" max="2930" width="11.83203125" customWidth="1"/>
    <col min="2932" max="2932" width="10.1640625" customWidth="1"/>
    <col min="2933" max="2933" width="10" customWidth="1"/>
    <col min="2934" max="2934" width="10.83203125" customWidth="1"/>
    <col min="2935" max="2935" width="11.33203125" customWidth="1"/>
    <col min="3164" max="3165" width="4.5" customWidth="1"/>
    <col min="3166" max="3166" width="8.6640625" customWidth="1"/>
    <col min="3167" max="3167" width="49.1640625" customWidth="1"/>
    <col min="3168" max="3168" width="3.1640625" customWidth="1"/>
    <col min="3169" max="3169" width="8.6640625" customWidth="1"/>
    <col min="3170" max="3170" width="10.5" customWidth="1"/>
    <col min="3171" max="3171" width="10.1640625" customWidth="1"/>
    <col min="3172" max="3172" width="11" customWidth="1"/>
    <col min="3173" max="3173" width="10.33203125" customWidth="1"/>
    <col min="3174" max="3174" width="9.83203125" customWidth="1"/>
    <col min="3175" max="3175" width="11.1640625" customWidth="1"/>
    <col min="3176" max="3176" width="10.5" customWidth="1"/>
    <col min="3177" max="3177" width="8.83203125" customWidth="1"/>
    <col min="3178" max="3178" width="10.33203125" customWidth="1"/>
    <col min="3179" max="3179" width="10.6640625" customWidth="1"/>
    <col min="3180" max="3180" width="12.5" customWidth="1"/>
    <col min="3181" max="3181" width="11.83203125" customWidth="1"/>
    <col min="3182" max="3182" width="11.1640625" customWidth="1"/>
    <col min="3183" max="3183" width="11" customWidth="1"/>
    <col min="3184" max="3184" width="11.1640625" customWidth="1"/>
    <col min="3185" max="3185" width="10.1640625" customWidth="1"/>
    <col min="3186" max="3186" width="11.83203125" customWidth="1"/>
    <col min="3188" max="3188" width="10.1640625" customWidth="1"/>
    <col min="3189" max="3189" width="10" customWidth="1"/>
    <col min="3190" max="3190" width="10.83203125" customWidth="1"/>
    <col min="3191" max="3191" width="11.33203125" customWidth="1"/>
    <col min="3420" max="3421" width="4.5" customWidth="1"/>
    <col min="3422" max="3422" width="8.6640625" customWidth="1"/>
    <col min="3423" max="3423" width="49.1640625" customWidth="1"/>
    <col min="3424" max="3424" width="3.1640625" customWidth="1"/>
    <col min="3425" max="3425" width="8.6640625" customWidth="1"/>
    <col min="3426" max="3426" width="10.5" customWidth="1"/>
    <col min="3427" max="3427" width="10.1640625" customWidth="1"/>
    <col min="3428" max="3428" width="11" customWidth="1"/>
    <col min="3429" max="3429" width="10.33203125" customWidth="1"/>
    <col min="3430" max="3430" width="9.83203125" customWidth="1"/>
    <col min="3431" max="3431" width="11.1640625" customWidth="1"/>
    <col min="3432" max="3432" width="10.5" customWidth="1"/>
    <col min="3433" max="3433" width="8.83203125" customWidth="1"/>
    <col min="3434" max="3434" width="10.33203125" customWidth="1"/>
    <col min="3435" max="3435" width="10.6640625" customWidth="1"/>
    <col min="3436" max="3436" width="12.5" customWidth="1"/>
    <col min="3437" max="3437" width="11.83203125" customWidth="1"/>
    <col min="3438" max="3438" width="11.1640625" customWidth="1"/>
    <col min="3439" max="3439" width="11" customWidth="1"/>
    <col min="3440" max="3440" width="11.1640625" customWidth="1"/>
    <col min="3441" max="3441" width="10.1640625" customWidth="1"/>
    <col min="3442" max="3442" width="11.83203125" customWidth="1"/>
    <col min="3444" max="3444" width="10.1640625" customWidth="1"/>
    <col min="3445" max="3445" width="10" customWidth="1"/>
    <col min="3446" max="3446" width="10.83203125" customWidth="1"/>
    <col min="3447" max="3447" width="11.33203125" customWidth="1"/>
    <col min="3676" max="3677" width="4.5" customWidth="1"/>
    <col min="3678" max="3678" width="8.6640625" customWidth="1"/>
    <col min="3679" max="3679" width="49.1640625" customWidth="1"/>
    <col min="3680" max="3680" width="3.1640625" customWidth="1"/>
    <col min="3681" max="3681" width="8.6640625" customWidth="1"/>
    <col min="3682" max="3682" width="10.5" customWidth="1"/>
    <col min="3683" max="3683" width="10.1640625" customWidth="1"/>
    <col min="3684" max="3684" width="11" customWidth="1"/>
    <col min="3685" max="3685" width="10.33203125" customWidth="1"/>
    <col min="3686" max="3686" width="9.83203125" customWidth="1"/>
    <col min="3687" max="3687" width="11.1640625" customWidth="1"/>
    <col min="3688" max="3688" width="10.5" customWidth="1"/>
    <col min="3689" max="3689" width="8.83203125" customWidth="1"/>
    <col min="3690" max="3690" width="10.33203125" customWidth="1"/>
    <col min="3691" max="3691" width="10.6640625" customWidth="1"/>
    <col min="3692" max="3692" width="12.5" customWidth="1"/>
    <col min="3693" max="3693" width="11.83203125" customWidth="1"/>
    <col min="3694" max="3694" width="11.1640625" customWidth="1"/>
    <col min="3695" max="3695" width="11" customWidth="1"/>
    <col min="3696" max="3696" width="11.1640625" customWidth="1"/>
    <col min="3697" max="3697" width="10.1640625" customWidth="1"/>
    <col min="3698" max="3698" width="11.83203125" customWidth="1"/>
    <col min="3700" max="3700" width="10.1640625" customWidth="1"/>
    <col min="3701" max="3701" width="10" customWidth="1"/>
    <col min="3702" max="3702" width="10.83203125" customWidth="1"/>
    <col min="3703" max="3703" width="11.33203125" customWidth="1"/>
    <col min="3932" max="3933" width="4.5" customWidth="1"/>
    <col min="3934" max="3934" width="8.6640625" customWidth="1"/>
    <col min="3935" max="3935" width="49.1640625" customWidth="1"/>
    <col min="3936" max="3936" width="3.1640625" customWidth="1"/>
    <col min="3937" max="3937" width="8.6640625" customWidth="1"/>
    <col min="3938" max="3938" width="10.5" customWidth="1"/>
    <col min="3939" max="3939" width="10.1640625" customWidth="1"/>
    <col min="3940" max="3940" width="11" customWidth="1"/>
    <col min="3941" max="3941" width="10.33203125" customWidth="1"/>
    <col min="3942" max="3942" width="9.83203125" customWidth="1"/>
    <col min="3943" max="3943" width="11.1640625" customWidth="1"/>
    <col min="3944" max="3944" width="10.5" customWidth="1"/>
    <col min="3945" max="3945" width="8.83203125" customWidth="1"/>
    <col min="3946" max="3946" width="10.33203125" customWidth="1"/>
    <col min="3947" max="3947" width="10.6640625" customWidth="1"/>
    <col min="3948" max="3948" width="12.5" customWidth="1"/>
    <col min="3949" max="3949" width="11.83203125" customWidth="1"/>
    <col min="3950" max="3950" width="11.1640625" customWidth="1"/>
    <col min="3951" max="3951" width="11" customWidth="1"/>
    <col min="3952" max="3952" width="11.1640625" customWidth="1"/>
    <col min="3953" max="3953" width="10.1640625" customWidth="1"/>
    <col min="3954" max="3954" width="11.83203125" customWidth="1"/>
    <col min="3956" max="3956" width="10.1640625" customWidth="1"/>
    <col min="3957" max="3957" width="10" customWidth="1"/>
    <col min="3958" max="3958" width="10.83203125" customWidth="1"/>
    <col min="3959" max="3959" width="11.33203125" customWidth="1"/>
    <col min="4188" max="4189" width="4.5" customWidth="1"/>
    <col min="4190" max="4190" width="8.6640625" customWidth="1"/>
    <col min="4191" max="4191" width="49.1640625" customWidth="1"/>
    <col min="4192" max="4192" width="3.1640625" customWidth="1"/>
    <col min="4193" max="4193" width="8.6640625" customWidth="1"/>
    <col min="4194" max="4194" width="10.5" customWidth="1"/>
    <col min="4195" max="4195" width="10.1640625" customWidth="1"/>
    <col min="4196" max="4196" width="11" customWidth="1"/>
    <col min="4197" max="4197" width="10.33203125" customWidth="1"/>
    <col min="4198" max="4198" width="9.83203125" customWidth="1"/>
    <col min="4199" max="4199" width="11.1640625" customWidth="1"/>
    <col min="4200" max="4200" width="10.5" customWidth="1"/>
    <col min="4201" max="4201" width="8.83203125" customWidth="1"/>
    <col min="4202" max="4202" width="10.33203125" customWidth="1"/>
    <col min="4203" max="4203" width="10.6640625" customWidth="1"/>
    <col min="4204" max="4204" width="12.5" customWidth="1"/>
    <col min="4205" max="4205" width="11.83203125" customWidth="1"/>
    <col min="4206" max="4206" width="11.1640625" customWidth="1"/>
    <col min="4207" max="4207" width="11" customWidth="1"/>
    <col min="4208" max="4208" width="11.1640625" customWidth="1"/>
    <col min="4209" max="4209" width="10.1640625" customWidth="1"/>
    <col min="4210" max="4210" width="11.83203125" customWidth="1"/>
    <col min="4212" max="4212" width="10.1640625" customWidth="1"/>
    <col min="4213" max="4213" width="10" customWidth="1"/>
    <col min="4214" max="4214" width="10.83203125" customWidth="1"/>
    <col min="4215" max="4215" width="11.33203125" customWidth="1"/>
    <col min="4444" max="4445" width="4.5" customWidth="1"/>
    <col min="4446" max="4446" width="8.6640625" customWidth="1"/>
    <col min="4447" max="4447" width="49.1640625" customWidth="1"/>
    <col min="4448" max="4448" width="3.1640625" customWidth="1"/>
    <col min="4449" max="4449" width="8.6640625" customWidth="1"/>
    <col min="4450" max="4450" width="10.5" customWidth="1"/>
    <col min="4451" max="4451" width="10.1640625" customWidth="1"/>
    <col min="4452" max="4452" width="11" customWidth="1"/>
    <col min="4453" max="4453" width="10.33203125" customWidth="1"/>
    <col min="4454" max="4454" width="9.83203125" customWidth="1"/>
    <col min="4455" max="4455" width="11.1640625" customWidth="1"/>
    <col min="4456" max="4456" width="10.5" customWidth="1"/>
    <col min="4457" max="4457" width="8.83203125" customWidth="1"/>
    <col min="4458" max="4458" width="10.33203125" customWidth="1"/>
    <col min="4459" max="4459" width="10.6640625" customWidth="1"/>
    <col min="4460" max="4460" width="12.5" customWidth="1"/>
    <col min="4461" max="4461" width="11.83203125" customWidth="1"/>
    <col min="4462" max="4462" width="11.1640625" customWidth="1"/>
    <col min="4463" max="4463" width="11" customWidth="1"/>
    <col min="4464" max="4464" width="11.1640625" customWidth="1"/>
    <col min="4465" max="4465" width="10.1640625" customWidth="1"/>
    <col min="4466" max="4466" width="11.83203125" customWidth="1"/>
    <col min="4468" max="4468" width="10.1640625" customWidth="1"/>
    <col min="4469" max="4469" width="10" customWidth="1"/>
    <col min="4470" max="4470" width="10.83203125" customWidth="1"/>
    <col min="4471" max="4471" width="11.33203125" customWidth="1"/>
    <col min="4700" max="4701" width="4.5" customWidth="1"/>
    <col min="4702" max="4702" width="8.6640625" customWidth="1"/>
    <col min="4703" max="4703" width="49.1640625" customWidth="1"/>
    <col min="4704" max="4704" width="3.1640625" customWidth="1"/>
    <col min="4705" max="4705" width="8.6640625" customWidth="1"/>
    <col min="4706" max="4706" width="10.5" customWidth="1"/>
    <col min="4707" max="4707" width="10.1640625" customWidth="1"/>
    <col min="4708" max="4708" width="11" customWidth="1"/>
    <col min="4709" max="4709" width="10.33203125" customWidth="1"/>
    <col min="4710" max="4710" width="9.83203125" customWidth="1"/>
    <col min="4711" max="4711" width="11.1640625" customWidth="1"/>
    <col min="4712" max="4712" width="10.5" customWidth="1"/>
    <col min="4713" max="4713" width="8.83203125" customWidth="1"/>
    <col min="4714" max="4714" width="10.33203125" customWidth="1"/>
    <col min="4715" max="4715" width="10.6640625" customWidth="1"/>
    <col min="4716" max="4716" width="12.5" customWidth="1"/>
    <col min="4717" max="4717" width="11.83203125" customWidth="1"/>
    <col min="4718" max="4718" width="11.1640625" customWidth="1"/>
    <col min="4719" max="4719" width="11" customWidth="1"/>
    <col min="4720" max="4720" width="11.1640625" customWidth="1"/>
    <col min="4721" max="4721" width="10.1640625" customWidth="1"/>
    <col min="4722" max="4722" width="11.83203125" customWidth="1"/>
    <col min="4724" max="4724" width="10.1640625" customWidth="1"/>
    <col min="4725" max="4725" width="10" customWidth="1"/>
    <col min="4726" max="4726" width="10.83203125" customWidth="1"/>
    <col min="4727" max="4727" width="11.33203125" customWidth="1"/>
    <col min="4956" max="4957" width="4.5" customWidth="1"/>
    <col min="4958" max="4958" width="8.6640625" customWidth="1"/>
    <col min="4959" max="4959" width="49.1640625" customWidth="1"/>
    <col min="4960" max="4960" width="3.1640625" customWidth="1"/>
    <col min="4961" max="4961" width="8.6640625" customWidth="1"/>
    <col min="4962" max="4962" width="10.5" customWidth="1"/>
    <col min="4963" max="4963" width="10.1640625" customWidth="1"/>
    <col min="4964" max="4964" width="11" customWidth="1"/>
    <col min="4965" max="4965" width="10.33203125" customWidth="1"/>
    <col min="4966" max="4966" width="9.83203125" customWidth="1"/>
    <col min="4967" max="4967" width="11.1640625" customWidth="1"/>
    <col min="4968" max="4968" width="10.5" customWidth="1"/>
    <col min="4969" max="4969" width="8.83203125" customWidth="1"/>
    <col min="4970" max="4970" width="10.33203125" customWidth="1"/>
    <col min="4971" max="4971" width="10.6640625" customWidth="1"/>
    <col min="4972" max="4972" width="12.5" customWidth="1"/>
    <col min="4973" max="4973" width="11.83203125" customWidth="1"/>
    <col min="4974" max="4974" width="11.1640625" customWidth="1"/>
    <col min="4975" max="4975" width="11" customWidth="1"/>
    <col min="4976" max="4976" width="11.1640625" customWidth="1"/>
    <col min="4977" max="4977" width="10.1640625" customWidth="1"/>
    <col min="4978" max="4978" width="11.83203125" customWidth="1"/>
    <col min="4980" max="4980" width="10.1640625" customWidth="1"/>
    <col min="4981" max="4981" width="10" customWidth="1"/>
    <col min="4982" max="4982" width="10.83203125" customWidth="1"/>
    <col min="4983" max="4983" width="11.33203125" customWidth="1"/>
    <col min="5212" max="5213" width="4.5" customWidth="1"/>
    <col min="5214" max="5214" width="8.6640625" customWidth="1"/>
    <col min="5215" max="5215" width="49.1640625" customWidth="1"/>
    <col min="5216" max="5216" width="3.1640625" customWidth="1"/>
    <col min="5217" max="5217" width="8.6640625" customWidth="1"/>
    <col min="5218" max="5218" width="10.5" customWidth="1"/>
    <col min="5219" max="5219" width="10.1640625" customWidth="1"/>
    <col min="5220" max="5220" width="11" customWidth="1"/>
    <col min="5221" max="5221" width="10.33203125" customWidth="1"/>
    <col min="5222" max="5222" width="9.83203125" customWidth="1"/>
    <col min="5223" max="5223" width="11.1640625" customWidth="1"/>
    <col min="5224" max="5224" width="10.5" customWidth="1"/>
    <col min="5225" max="5225" width="8.83203125" customWidth="1"/>
    <col min="5226" max="5226" width="10.33203125" customWidth="1"/>
    <col min="5227" max="5227" width="10.6640625" customWidth="1"/>
    <col min="5228" max="5228" width="12.5" customWidth="1"/>
    <col min="5229" max="5229" width="11.83203125" customWidth="1"/>
    <col min="5230" max="5230" width="11.1640625" customWidth="1"/>
    <col min="5231" max="5231" width="11" customWidth="1"/>
    <col min="5232" max="5232" width="11.1640625" customWidth="1"/>
    <col min="5233" max="5233" width="10.1640625" customWidth="1"/>
    <col min="5234" max="5234" width="11.83203125" customWidth="1"/>
    <col min="5236" max="5236" width="10.1640625" customWidth="1"/>
    <col min="5237" max="5237" width="10" customWidth="1"/>
    <col min="5238" max="5238" width="10.83203125" customWidth="1"/>
    <col min="5239" max="5239" width="11.33203125" customWidth="1"/>
    <col min="5468" max="5469" width="4.5" customWidth="1"/>
    <col min="5470" max="5470" width="8.6640625" customWidth="1"/>
    <col min="5471" max="5471" width="49.1640625" customWidth="1"/>
    <col min="5472" max="5472" width="3.1640625" customWidth="1"/>
    <col min="5473" max="5473" width="8.6640625" customWidth="1"/>
    <col min="5474" max="5474" width="10.5" customWidth="1"/>
    <col min="5475" max="5475" width="10.1640625" customWidth="1"/>
    <col min="5476" max="5476" width="11" customWidth="1"/>
    <col min="5477" max="5477" width="10.33203125" customWidth="1"/>
    <col min="5478" max="5478" width="9.83203125" customWidth="1"/>
    <col min="5479" max="5479" width="11.1640625" customWidth="1"/>
    <col min="5480" max="5480" width="10.5" customWidth="1"/>
    <col min="5481" max="5481" width="8.83203125" customWidth="1"/>
    <col min="5482" max="5482" width="10.33203125" customWidth="1"/>
    <col min="5483" max="5483" width="10.6640625" customWidth="1"/>
    <col min="5484" max="5484" width="12.5" customWidth="1"/>
    <col min="5485" max="5485" width="11.83203125" customWidth="1"/>
    <col min="5486" max="5486" width="11.1640625" customWidth="1"/>
    <col min="5487" max="5487" width="11" customWidth="1"/>
    <col min="5488" max="5488" width="11.1640625" customWidth="1"/>
    <col min="5489" max="5489" width="10.1640625" customWidth="1"/>
    <col min="5490" max="5490" width="11.83203125" customWidth="1"/>
    <col min="5492" max="5492" width="10.1640625" customWidth="1"/>
    <col min="5493" max="5493" width="10" customWidth="1"/>
    <col min="5494" max="5494" width="10.83203125" customWidth="1"/>
    <col min="5495" max="5495" width="11.33203125" customWidth="1"/>
    <col min="5724" max="5725" width="4.5" customWidth="1"/>
    <col min="5726" max="5726" width="8.6640625" customWidth="1"/>
    <col min="5727" max="5727" width="49.1640625" customWidth="1"/>
    <col min="5728" max="5728" width="3.1640625" customWidth="1"/>
    <col min="5729" max="5729" width="8.6640625" customWidth="1"/>
    <col min="5730" max="5730" width="10.5" customWidth="1"/>
    <col min="5731" max="5731" width="10.1640625" customWidth="1"/>
    <col min="5732" max="5732" width="11" customWidth="1"/>
    <col min="5733" max="5733" width="10.33203125" customWidth="1"/>
    <col min="5734" max="5734" width="9.83203125" customWidth="1"/>
    <col min="5735" max="5735" width="11.1640625" customWidth="1"/>
    <col min="5736" max="5736" width="10.5" customWidth="1"/>
    <col min="5737" max="5737" width="8.83203125" customWidth="1"/>
    <col min="5738" max="5738" width="10.33203125" customWidth="1"/>
    <col min="5739" max="5739" width="10.6640625" customWidth="1"/>
    <col min="5740" max="5740" width="12.5" customWidth="1"/>
    <col min="5741" max="5741" width="11.83203125" customWidth="1"/>
    <col min="5742" max="5742" width="11.1640625" customWidth="1"/>
    <col min="5743" max="5743" width="11" customWidth="1"/>
    <col min="5744" max="5744" width="11.1640625" customWidth="1"/>
    <col min="5745" max="5745" width="10.1640625" customWidth="1"/>
    <col min="5746" max="5746" width="11.83203125" customWidth="1"/>
    <col min="5748" max="5748" width="10.1640625" customWidth="1"/>
    <col min="5749" max="5749" width="10" customWidth="1"/>
    <col min="5750" max="5750" width="10.83203125" customWidth="1"/>
    <col min="5751" max="5751" width="11.33203125" customWidth="1"/>
    <col min="5980" max="5981" width="4.5" customWidth="1"/>
    <col min="5982" max="5982" width="8.6640625" customWidth="1"/>
    <col min="5983" max="5983" width="49.1640625" customWidth="1"/>
    <col min="5984" max="5984" width="3.1640625" customWidth="1"/>
    <col min="5985" max="5985" width="8.6640625" customWidth="1"/>
    <col min="5986" max="5986" width="10.5" customWidth="1"/>
    <col min="5987" max="5987" width="10.1640625" customWidth="1"/>
    <col min="5988" max="5988" width="11" customWidth="1"/>
    <col min="5989" max="5989" width="10.33203125" customWidth="1"/>
    <col min="5990" max="5990" width="9.83203125" customWidth="1"/>
    <col min="5991" max="5991" width="11.1640625" customWidth="1"/>
    <col min="5992" max="5992" width="10.5" customWidth="1"/>
    <col min="5993" max="5993" width="8.83203125" customWidth="1"/>
    <col min="5994" max="5994" width="10.33203125" customWidth="1"/>
    <col min="5995" max="5995" width="10.6640625" customWidth="1"/>
    <col min="5996" max="5996" width="12.5" customWidth="1"/>
    <col min="5997" max="5997" width="11.83203125" customWidth="1"/>
    <col min="5998" max="5998" width="11.1640625" customWidth="1"/>
    <col min="5999" max="5999" width="11" customWidth="1"/>
    <col min="6000" max="6000" width="11.1640625" customWidth="1"/>
    <col min="6001" max="6001" width="10.1640625" customWidth="1"/>
    <col min="6002" max="6002" width="11.83203125" customWidth="1"/>
    <col min="6004" max="6004" width="10.1640625" customWidth="1"/>
    <col min="6005" max="6005" width="10" customWidth="1"/>
    <col min="6006" max="6006" width="10.83203125" customWidth="1"/>
    <col min="6007" max="6007" width="11.33203125" customWidth="1"/>
    <col min="6236" max="6237" width="4.5" customWidth="1"/>
    <col min="6238" max="6238" width="8.6640625" customWidth="1"/>
    <col min="6239" max="6239" width="49.1640625" customWidth="1"/>
    <col min="6240" max="6240" width="3.1640625" customWidth="1"/>
    <col min="6241" max="6241" width="8.6640625" customWidth="1"/>
    <col min="6242" max="6242" width="10.5" customWidth="1"/>
    <col min="6243" max="6243" width="10.1640625" customWidth="1"/>
    <col min="6244" max="6244" width="11" customWidth="1"/>
    <col min="6245" max="6245" width="10.33203125" customWidth="1"/>
    <col min="6246" max="6246" width="9.83203125" customWidth="1"/>
    <col min="6247" max="6247" width="11.1640625" customWidth="1"/>
    <col min="6248" max="6248" width="10.5" customWidth="1"/>
    <col min="6249" max="6249" width="8.83203125" customWidth="1"/>
    <col min="6250" max="6250" width="10.33203125" customWidth="1"/>
    <col min="6251" max="6251" width="10.6640625" customWidth="1"/>
    <col min="6252" max="6252" width="12.5" customWidth="1"/>
    <col min="6253" max="6253" width="11.83203125" customWidth="1"/>
    <col min="6254" max="6254" width="11.1640625" customWidth="1"/>
    <col min="6255" max="6255" width="11" customWidth="1"/>
    <col min="6256" max="6256" width="11.1640625" customWidth="1"/>
    <col min="6257" max="6257" width="10.1640625" customWidth="1"/>
    <col min="6258" max="6258" width="11.83203125" customWidth="1"/>
    <col min="6260" max="6260" width="10.1640625" customWidth="1"/>
    <col min="6261" max="6261" width="10" customWidth="1"/>
    <col min="6262" max="6262" width="10.83203125" customWidth="1"/>
    <col min="6263" max="6263" width="11.33203125" customWidth="1"/>
    <col min="6492" max="6493" width="4.5" customWidth="1"/>
    <col min="6494" max="6494" width="8.6640625" customWidth="1"/>
    <col min="6495" max="6495" width="49.1640625" customWidth="1"/>
    <col min="6496" max="6496" width="3.1640625" customWidth="1"/>
    <col min="6497" max="6497" width="8.6640625" customWidth="1"/>
    <col min="6498" max="6498" width="10.5" customWidth="1"/>
    <col min="6499" max="6499" width="10.1640625" customWidth="1"/>
    <col min="6500" max="6500" width="11" customWidth="1"/>
    <col min="6501" max="6501" width="10.33203125" customWidth="1"/>
    <col min="6502" max="6502" width="9.83203125" customWidth="1"/>
    <col min="6503" max="6503" width="11.1640625" customWidth="1"/>
    <col min="6504" max="6504" width="10.5" customWidth="1"/>
    <col min="6505" max="6505" width="8.83203125" customWidth="1"/>
    <col min="6506" max="6506" width="10.33203125" customWidth="1"/>
    <col min="6507" max="6507" width="10.6640625" customWidth="1"/>
    <col min="6508" max="6508" width="12.5" customWidth="1"/>
    <col min="6509" max="6509" width="11.83203125" customWidth="1"/>
    <col min="6510" max="6510" width="11.1640625" customWidth="1"/>
    <col min="6511" max="6511" width="11" customWidth="1"/>
    <col min="6512" max="6512" width="11.1640625" customWidth="1"/>
    <col min="6513" max="6513" width="10.1640625" customWidth="1"/>
    <col min="6514" max="6514" width="11.83203125" customWidth="1"/>
    <col min="6516" max="6516" width="10.1640625" customWidth="1"/>
    <col min="6517" max="6517" width="10" customWidth="1"/>
    <col min="6518" max="6518" width="10.83203125" customWidth="1"/>
    <col min="6519" max="6519" width="11.33203125" customWidth="1"/>
    <col min="6748" max="6749" width="4.5" customWidth="1"/>
    <col min="6750" max="6750" width="8.6640625" customWidth="1"/>
    <col min="6751" max="6751" width="49.1640625" customWidth="1"/>
    <col min="6752" max="6752" width="3.1640625" customWidth="1"/>
    <col min="6753" max="6753" width="8.6640625" customWidth="1"/>
    <col min="6754" max="6754" width="10.5" customWidth="1"/>
    <col min="6755" max="6755" width="10.1640625" customWidth="1"/>
    <col min="6756" max="6756" width="11" customWidth="1"/>
    <col min="6757" max="6757" width="10.33203125" customWidth="1"/>
    <col min="6758" max="6758" width="9.83203125" customWidth="1"/>
    <col min="6759" max="6759" width="11.1640625" customWidth="1"/>
    <col min="6760" max="6760" width="10.5" customWidth="1"/>
    <col min="6761" max="6761" width="8.83203125" customWidth="1"/>
    <col min="6762" max="6762" width="10.33203125" customWidth="1"/>
    <col min="6763" max="6763" width="10.6640625" customWidth="1"/>
    <col min="6764" max="6764" width="12.5" customWidth="1"/>
    <col min="6765" max="6765" width="11.83203125" customWidth="1"/>
    <col min="6766" max="6766" width="11.1640625" customWidth="1"/>
    <col min="6767" max="6767" width="11" customWidth="1"/>
    <col min="6768" max="6768" width="11.1640625" customWidth="1"/>
    <col min="6769" max="6769" width="10.1640625" customWidth="1"/>
    <col min="6770" max="6770" width="11.83203125" customWidth="1"/>
    <col min="6772" max="6772" width="10.1640625" customWidth="1"/>
    <col min="6773" max="6773" width="10" customWidth="1"/>
    <col min="6774" max="6774" width="10.83203125" customWidth="1"/>
    <col min="6775" max="6775" width="11.33203125" customWidth="1"/>
    <col min="7004" max="7005" width="4.5" customWidth="1"/>
    <col min="7006" max="7006" width="8.6640625" customWidth="1"/>
    <col min="7007" max="7007" width="49.1640625" customWidth="1"/>
    <col min="7008" max="7008" width="3.1640625" customWidth="1"/>
    <col min="7009" max="7009" width="8.6640625" customWidth="1"/>
    <col min="7010" max="7010" width="10.5" customWidth="1"/>
    <col min="7011" max="7011" width="10.1640625" customWidth="1"/>
    <col min="7012" max="7012" width="11" customWidth="1"/>
    <col min="7013" max="7013" width="10.33203125" customWidth="1"/>
    <col min="7014" max="7014" width="9.83203125" customWidth="1"/>
    <col min="7015" max="7015" width="11.1640625" customWidth="1"/>
    <col min="7016" max="7016" width="10.5" customWidth="1"/>
    <col min="7017" max="7017" width="8.83203125" customWidth="1"/>
    <col min="7018" max="7018" width="10.33203125" customWidth="1"/>
    <col min="7019" max="7019" width="10.6640625" customWidth="1"/>
    <col min="7020" max="7020" width="12.5" customWidth="1"/>
    <col min="7021" max="7021" width="11.83203125" customWidth="1"/>
    <col min="7022" max="7022" width="11.1640625" customWidth="1"/>
    <col min="7023" max="7023" width="11" customWidth="1"/>
    <col min="7024" max="7024" width="11.1640625" customWidth="1"/>
    <col min="7025" max="7025" width="10.1640625" customWidth="1"/>
    <col min="7026" max="7026" width="11.83203125" customWidth="1"/>
    <col min="7028" max="7028" width="10.1640625" customWidth="1"/>
    <col min="7029" max="7029" width="10" customWidth="1"/>
    <col min="7030" max="7030" width="10.83203125" customWidth="1"/>
    <col min="7031" max="7031" width="11.33203125" customWidth="1"/>
    <col min="7260" max="7261" width="4.5" customWidth="1"/>
    <col min="7262" max="7262" width="8.6640625" customWidth="1"/>
    <col min="7263" max="7263" width="49.1640625" customWidth="1"/>
    <col min="7264" max="7264" width="3.1640625" customWidth="1"/>
    <col min="7265" max="7265" width="8.6640625" customWidth="1"/>
    <col min="7266" max="7266" width="10.5" customWidth="1"/>
    <col min="7267" max="7267" width="10.1640625" customWidth="1"/>
    <col min="7268" max="7268" width="11" customWidth="1"/>
    <col min="7269" max="7269" width="10.33203125" customWidth="1"/>
    <col min="7270" max="7270" width="9.83203125" customWidth="1"/>
    <col min="7271" max="7271" width="11.1640625" customWidth="1"/>
    <col min="7272" max="7272" width="10.5" customWidth="1"/>
    <col min="7273" max="7273" width="8.83203125" customWidth="1"/>
    <col min="7274" max="7274" width="10.33203125" customWidth="1"/>
    <col min="7275" max="7275" width="10.6640625" customWidth="1"/>
    <col min="7276" max="7276" width="12.5" customWidth="1"/>
    <col min="7277" max="7277" width="11.83203125" customWidth="1"/>
    <col min="7278" max="7278" width="11.1640625" customWidth="1"/>
    <col min="7279" max="7279" width="11" customWidth="1"/>
    <col min="7280" max="7280" width="11.1640625" customWidth="1"/>
    <col min="7281" max="7281" width="10.1640625" customWidth="1"/>
    <col min="7282" max="7282" width="11.83203125" customWidth="1"/>
    <col min="7284" max="7284" width="10.1640625" customWidth="1"/>
    <col min="7285" max="7285" width="10" customWidth="1"/>
    <col min="7286" max="7286" width="10.83203125" customWidth="1"/>
    <col min="7287" max="7287" width="11.33203125" customWidth="1"/>
    <col min="7516" max="7517" width="4.5" customWidth="1"/>
    <col min="7518" max="7518" width="8.6640625" customWidth="1"/>
    <col min="7519" max="7519" width="49.1640625" customWidth="1"/>
    <col min="7520" max="7520" width="3.1640625" customWidth="1"/>
    <col min="7521" max="7521" width="8.6640625" customWidth="1"/>
    <col min="7522" max="7522" width="10.5" customWidth="1"/>
    <col min="7523" max="7523" width="10.1640625" customWidth="1"/>
    <col min="7524" max="7524" width="11" customWidth="1"/>
    <col min="7525" max="7525" width="10.33203125" customWidth="1"/>
    <col min="7526" max="7526" width="9.83203125" customWidth="1"/>
    <col min="7527" max="7527" width="11.1640625" customWidth="1"/>
    <col min="7528" max="7528" width="10.5" customWidth="1"/>
    <col min="7529" max="7529" width="8.83203125" customWidth="1"/>
    <col min="7530" max="7530" width="10.33203125" customWidth="1"/>
    <col min="7531" max="7531" width="10.6640625" customWidth="1"/>
    <col min="7532" max="7532" width="12.5" customWidth="1"/>
    <col min="7533" max="7533" width="11.83203125" customWidth="1"/>
    <col min="7534" max="7534" width="11.1640625" customWidth="1"/>
    <col min="7535" max="7535" width="11" customWidth="1"/>
    <col min="7536" max="7536" width="11.1640625" customWidth="1"/>
    <col min="7537" max="7537" width="10.1640625" customWidth="1"/>
    <col min="7538" max="7538" width="11.83203125" customWidth="1"/>
    <col min="7540" max="7540" width="10.1640625" customWidth="1"/>
    <col min="7541" max="7541" width="10" customWidth="1"/>
    <col min="7542" max="7542" width="10.83203125" customWidth="1"/>
    <col min="7543" max="7543" width="11.33203125" customWidth="1"/>
    <col min="7772" max="7773" width="4.5" customWidth="1"/>
    <col min="7774" max="7774" width="8.6640625" customWidth="1"/>
    <col min="7775" max="7775" width="49.1640625" customWidth="1"/>
    <col min="7776" max="7776" width="3.1640625" customWidth="1"/>
    <col min="7777" max="7777" width="8.6640625" customWidth="1"/>
    <col min="7778" max="7778" width="10.5" customWidth="1"/>
    <col min="7779" max="7779" width="10.1640625" customWidth="1"/>
    <col min="7780" max="7780" width="11" customWidth="1"/>
    <col min="7781" max="7781" width="10.33203125" customWidth="1"/>
    <col min="7782" max="7782" width="9.83203125" customWidth="1"/>
    <col min="7783" max="7783" width="11.1640625" customWidth="1"/>
    <col min="7784" max="7784" width="10.5" customWidth="1"/>
    <col min="7785" max="7785" width="8.83203125" customWidth="1"/>
    <col min="7786" max="7786" width="10.33203125" customWidth="1"/>
    <col min="7787" max="7787" width="10.6640625" customWidth="1"/>
    <col min="7788" max="7788" width="12.5" customWidth="1"/>
    <col min="7789" max="7789" width="11.83203125" customWidth="1"/>
    <col min="7790" max="7790" width="11.1640625" customWidth="1"/>
    <col min="7791" max="7791" width="11" customWidth="1"/>
    <col min="7792" max="7792" width="11.1640625" customWidth="1"/>
    <col min="7793" max="7793" width="10.1640625" customWidth="1"/>
    <col min="7794" max="7794" width="11.83203125" customWidth="1"/>
    <col min="7796" max="7796" width="10.1640625" customWidth="1"/>
    <col min="7797" max="7797" width="10" customWidth="1"/>
    <col min="7798" max="7798" width="10.83203125" customWidth="1"/>
    <col min="7799" max="7799" width="11.33203125" customWidth="1"/>
    <col min="8028" max="8029" width="4.5" customWidth="1"/>
    <col min="8030" max="8030" width="8.6640625" customWidth="1"/>
    <col min="8031" max="8031" width="49.1640625" customWidth="1"/>
    <col min="8032" max="8032" width="3.1640625" customWidth="1"/>
    <col min="8033" max="8033" width="8.6640625" customWidth="1"/>
    <col min="8034" max="8034" width="10.5" customWidth="1"/>
    <col min="8035" max="8035" width="10.1640625" customWidth="1"/>
    <col min="8036" max="8036" width="11" customWidth="1"/>
    <col min="8037" max="8037" width="10.33203125" customWidth="1"/>
    <col min="8038" max="8038" width="9.83203125" customWidth="1"/>
    <col min="8039" max="8039" width="11.1640625" customWidth="1"/>
    <col min="8040" max="8040" width="10.5" customWidth="1"/>
    <col min="8041" max="8041" width="8.83203125" customWidth="1"/>
    <col min="8042" max="8042" width="10.33203125" customWidth="1"/>
    <col min="8043" max="8043" width="10.6640625" customWidth="1"/>
    <col min="8044" max="8044" width="12.5" customWidth="1"/>
    <col min="8045" max="8045" width="11.83203125" customWidth="1"/>
    <col min="8046" max="8046" width="11.1640625" customWidth="1"/>
    <col min="8047" max="8047" width="11" customWidth="1"/>
    <col min="8048" max="8048" width="11.1640625" customWidth="1"/>
    <col min="8049" max="8049" width="10.1640625" customWidth="1"/>
    <col min="8050" max="8050" width="11.83203125" customWidth="1"/>
    <col min="8052" max="8052" width="10.1640625" customWidth="1"/>
    <col min="8053" max="8053" width="10" customWidth="1"/>
    <col min="8054" max="8054" width="10.83203125" customWidth="1"/>
    <col min="8055" max="8055" width="11.33203125" customWidth="1"/>
    <col min="8284" max="8285" width="4.5" customWidth="1"/>
    <col min="8286" max="8286" width="8.6640625" customWidth="1"/>
    <col min="8287" max="8287" width="49.1640625" customWidth="1"/>
    <col min="8288" max="8288" width="3.1640625" customWidth="1"/>
    <col min="8289" max="8289" width="8.6640625" customWidth="1"/>
    <col min="8290" max="8290" width="10.5" customWidth="1"/>
    <col min="8291" max="8291" width="10.1640625" customWidth="1"/>
    <col min="8292" max="8292" width="11" customWidth="1"/>
    <col min="8293" max="8293" width="10.33203125" customWidth="1"/>
    <col min="8294" max="8294" width="9.83203125" customWidth="1"/>
    <col min="8295" max="8295" width="11.1640625" customWidth="1"/>
    <col min="8296" max="8296" width="10.5" customWidth="1"/>
    <col min="8297" max="8297" width="8.83203125" customWidth="1"/>
    <col min="8298" max="8298" width="10.33203125" customWidth="1"/>
    <col min="8299" max="8299" width="10.6640625" customWidth="1"/>
    <col min="8300" max="8300" width="12.5" customWidth="1"/>
    <col min="8301" max="8301" width="11.83203125" customWidth="1"/>
    <col min="8302" max="8302" width="11.1640625" customWidth="1"/>
    <col min="8303" max="8303" width="11" customWidth="1"/>
    <col min="8304" max="8304" width="11.1640625" customWidth="1"/>
    <col min="8305" max="8305" width="10.1640625" customWidth="1"/>
    <col min="8306" max="8306" width="11.83203125" customWidth="1"/>
    <col min="8308" max="8308" width="10.1640625" customWidth="1"/>
    <col min="8309" max="8309" width="10" customWidth="1"/>
    <col min="8310" max="8310" width="10.83203125" customWidth="1"/>
    <col min="8311" max="8311" width="11.33203125" customWidth="1"/>
    <col min="8540" max="8541" width="4.5" customWidth="1"/>
    <col min="8542" max="8542" width="8.6640625" customWidth="1"/>
    <col min="8543" max="8543" width="49.1640625" customWidth="1"/>
    <col min="8544" max="8544" width="3.1640625" customWidth="1"/>
    <col min="8545" max="8545" width="8.6640625" customWidth="1"/>
    <col min="8546" max="8546" width="10.5" customWidth="1"/>
    <col min="8547" max="8547" width="10.1640625" customWidth="1"/>
    <col min="8548" max="8548" width="11" customWidth="1"/>
    <col min="8549" max="8549" width="10.33203125" customWidth="1"/>
    <col min="8550" max="8550" width="9.83203125" customWidth="1"/>
    <col min="8551" max="8551" width="11.1640625" customWidth="1"/>
    <col min="8552" max="8552" width="10.5" customWidth="1"/>
    <col min="8553" max="8553" width="8.83203125" customWidth="1"/>
    <col min="8554" max="8554" width="10.33203125" customWidth="1"/>
    <col min="8555" max="8555" width="10.6640625" customWidth="1"/>
    <col min="8556" max="8556" width="12.5" customWidth="1"/>
    <col min="8557" max="8557" width="11.83203125" customWidth="1"/>
    <col min="8558" max="8558" width="11.1640625" customWidth="1"/>
    <col min="8559" max="8559" width="11" customWidth="1"/>
    <col min="8560" max="8560" width="11.1640625" customWidth="1"/>
    <col min="8561" max="8561" width="10.1640625" customWidth="1"/>
    <col min="8562" max="8562" width="11.83203125" customWidth="1"/>
    <col min="8564" max="8564" width="10.1640625" customWidth="1"/>
    <col min="8565" max="8565" width="10" customWidth="1"/>
    <col min="8566" max="8566" width="10.83203125" customWidth="1"/>
    <col min="8567" max="8567" width="11.33203125" customWidth="1"/>
    <col min="8796" max="8797" width="4.5" customWidth="1"/>
    <col min="8798" max="8798" width="8.6640625" customWidth="1"/>
    <col min="8799" max="8799" width="49.1640625" customWidth="1"/>
    <col min="8800" max="8800" width="3.1640625" customWidth="1"/>
    <col min="8801" max="8801" width="8.6640625" customWidth="1"/>
    <col min="8802" max="8802" width="10.5" customWidth="1"/>
    <col min="8803" max="8803" width="10.1640625" customWidth="1"/>
    <col min="8804" max="8804" width="11" customWidth="1"/>
    <col min="8805" max="8805" width="10.33203125" customWidth="1"/>
    <col min="8806" max="8806" width="9.83203125" customWidth="1"/>
    <col min="8807" max="8807" width="11.1640625" customWidth="1"/>
    <col min="8808" max="8808" width="10.5" customWidth="1"/>
    <col min="8809" max="8809" width="8.83203125" customWidth="1"/>
    <col min="8810" max="8810" width="10.33203125" customWidth="1"/>
    <col min="8811" max="8811" width="10.6640625" customWidth="1"/>
    <col min="8812" max="8812" width="12.5" customWidth="1"/>
    <col min="8813" max="8813" width="11.83203125" customWidth="1"/>
    <col min="8814" max="8814" width="11.1640625" customWidth="1"/>
    <col min="8815" max="8815" width="11" customWidth="1"/>
    <col min="8816" max="8816" width="11.1640625" customWidth="1"/>
    <col min="8817" max="8817" width="10.1640625" customWidth="1"/>
    <col min="8818" max="8818" width="11.83203125" customWidth="1"/>
    <col min="8820" max="8820" width="10.1640625" customWidth="1"/>
    <col min="8821" max="8821" width="10" customWidth="1"/>
    <col min="8822" max="8822" width="10.83203125" customWidth="1"/>
    <col min="8823" max="8823" width="11.33203125" customWidth="1"/>
    <col min="9052" max="9053" width="4.5" customWidth="1"/>
    <col min="9054" max="9054" width="8.6640625" customWidth="1"/>
    <col min="9055" max="9055" width="49.1640625" customWidth="1"/>
    <col min="9056" max="9056" width="3.1640625" customWidth="1"/>
    <col min="9057" max="9057" width="8.6640625" customWidth="1"/>
    <col min="9058" max="9058" width="10.5" customWidth="1"/>
    <col min="9059" max="9059" width="10.1640625" customWidth="1"/>
    <col min="9060" max="9060" width="11" customWidth="1"/>
    <col min="9061" max="9061" width="10.33203125" customWidth="1"/>
    <col min="9062" max="9062" width="9.83203125" customWidth="1"/>
    <col min="9063" max="9063" width="11.1640625" customWidth="1"/>
    <col min="9064" max="9064" width="10.5" customWidth="1"/>
    <col min="9065" max="9065" width="8.83203125" customWidth="1"/>
    <col min="9066" max="9066" width="10.33203125" customWidth="1"/>
    <col min="9067" max="9067" width="10.6640625" customWidth="1"/>
    <col min="9068" max="9068" width="12.5" customWidth="1"/>
    <col min="9069" max="9069" width="11.83203125" customWidth="1"/>
    <col min="9070" max="9070" width="11.1640625" customWidth="1"/>
    <col min="9071" max="9071" width="11" customWidth="1"/>
    <col min="9072" max="9072" width="11.1640625" customWidth="1"/>
    <col min="9073" max="9073" width="10.1640625" customWidth="1"/>
    <col min="9074" max="9074" width="11.83203125" customWidth="1"/>
    <col min="9076" max="9076" width="10.1640625" customWidth="1"/>
    <col min="9077" max="9077" width="10" customWidth="1"/>
    <col min="9078" max="9078" width="10.83203125" customWidth="1"/>
    <col min="9079" max="9079" width="11.33203125" customWidth="1"/>
    <col min="9308" max="9309" width="4.5" customWidth="1"/>
    <col min="9310" max="9310" width="8.6640625" customWidth="1"/>
    <col min="9311" max="9311" width="49.1640625" customWidth="1"/>
    <col min="9312" max="9312" width="3.1640625" customWidth="1"/>
    <col min="9313" max="9313" width="8.6640625" customWidth="1"/>
    <col min="9314" max="9314" width="10.5" customWidth="1"/>
    <col min="9315" max="9315" width="10.1640625" customWidth="1"/>
    <col min="9316" max="9316" width="11" customWidth="1"/>
    <col min="9317" max="9317" width="10.33203125" customWidth="1"/>
    <col min="9318" max="9318" width="9.83203125" customWidth="1"/>
    <col min="9319" max="9319" width="11.1640625" customWidth="1"/>
    <col min="9320" max="9320" width="10.5" customWidth="1"/>
    <col min="9321" max="9321" width="8.83203125" customWidth="1"/>
    <col min="9322" max="9322" width="10.33203125" customWidth="1"/>
    <col min="9323" max="9323" width="10.6640625" customWidth="1"/>
    <col min="9324" max="9324" width="12.5" customWidth="1"/>
    <col min="9325" max="9325" width="11.83203125" customWidth="1"/>
    <col min="9326" max="9326" width="11.1640625" customWidth="1"/>
    <col min="9327" max="9327" width="11" customWidth="1"/>
    <col min="9328" max="9328" width="11.1640625" customWidth="1"/>
    <col min="9329" max="9329" width="10.1640625" customWidth="1"/>
    <col min="9330" max="9330" width="11.83203125" customWidth="1"/>
    <col min="9332" max="9332" width="10.1640625" customWidth="1"/>
    <col min="9333" max="9333" width="10" customWidth="1"/>
    <col min="9334" max="9334" width="10.83203125" customWidth="1"/>
    <col min="9335" max="9335" width="11.33203125" customWidth="1"/>
    <col min="9564" max="9565" width="4.5" customWidth="1"/>
    <col min="9566" max="9566" width="8.6640625" customWidth="1"/>
    <col min="9567" max="9567" width="49.1640625" customWidth="1"/>
    <col min="9568" max="9568" width="3.1640625" customWidth="1"/>
    <col min="9569" max="9569" width="8.6640625" customWidth="1"/>
    <col min="9570" max="9570" width="10.5" customWidth="1"/>
    <col min="9571" max="9571" width="10.1640625" customWidth="1"/>
    <col min="9572" max="9572" width="11" customWidth="1"/>
    <col min="9573" max="9573" width="10.33203125" customWidth="1"/>
    <col min="9574" max="9574" width="9.83203125" customWidth="1"/>
    <col min="9575" max="9575" width="11.1640625" customWidth="1"/>
    <col min="9576" max="9576" width="10.5" customWidth="1"/>
    <col min="9577" max="9577" width="8.83203125" customWidth="1"/>
    <col min="9578" max="9578" width="10.33203125" customWidth="1"/>
    <col min="9579" max="9579" width="10.6640625" customWidth="1"/>
    <col min="9580" max="9580" width="12.5" customWidth="1"/>
    <col min="9581" max="9581" width="11.83203125" customWidth="1"/>
    <col min="9582" max="9582" width="11.1640625" customWidth="1"/>
    <col min="9583" max="9583" width="11" customWidth="1"/>
    <col min="9584" max="9584" width="11.1640625" customWidth="1"/>
    <col min="9585" max="9585" width="10.1640625" customWidth="1"/>
    <col min="9586" max="9586" width="11.83203125" customWidth="1"/>
    <col min="9588" max="9588" width="10.1640625" customWidth="1"/>
    <col min="9589" max="9589" width="10" customWidth="1"/>
    <col min="9590" max="9590" width="10.83203125" customWidth="1"/>
    <col min="9591" max="9591" width="11.33203125" customWidth="1"/>
    <col min="9820" max="9821" width="4.5" customWidth="1"/>
    <col min="9822" max="9822" width="8.6640625" customWidth="1"/>
    <col min="9823" max="9823" width="49.1640625" customWidth="1"/>
    <col min="9824" max="9824" width="3.1640625" customWidth="1"/>
    <col min="9825" max="9825" width="8.6640625" customWidth="1"/>
    <col min="9826" max="9826" width="10.5" customWidth="1"/>
    <col min="9827" max="9827" width="10.1640625" customWidth="1"/>
    <col min="9828" max="9828" width="11" customWidth="1"/>
    <col min="9829" max="9829" width="10.33203125" customWidth="1"/>
    <col min="9830" max="9830" width="9.83203125" customWidth="1"/>
    <col min="9831" max="9831" width="11.1640625" customWidth="1"/>
    <col min="9832" max="9832" width="10.5" customWidth="1"/>
    <col min="9833" max="9833" width="8.83203125" customWidth="1"/>
    <col min="9834" max="9834" width="10.33203125" customWidth="1"/>
    <col min="9835" max="9835" width="10.6640625" customWidth="1"/>
    <col min="9836" max="9836" width="12.5" customWidth="1"/>
    <col min="9837" max="9837" width="11.83203125" customWidth="1"/>
    <col min="9838" max="9838" width="11.1640625" customWidth="1"/>
    <col min="9839" max="9839" width="11" customWidth="1"/>
    <col min="9840" max="9840" width="11.1640625" customWidth="1"/>
    <col min="9841" max="9841" width="10.1640625" customWidth="1"/>
    <col min="9842" max="9842" width="11.83203125" customWidth="1"/>
    <col min="9844" max="9844" width="10.1640625" customWidth="1"/>
    <col min="9845" max="9845" width="10" customWidth="1"/>
    <col min="9846" max="9846" width="10.83203125" customWidth="1"/>
    <col min="9847" max="9847" width="11.33203125" customWidth="1"/>
    <col min="10076" max="10077" width="4.5" customWidth="1"/>
    <col min="10078" max="10078" width="8.6640625" customWidth="1"/>
    <col min="10079" max="10079" width="49.1640625" customWidth="1"/>
    <col min="10080" max="10080" width="3.1640625" customWidth="1"/>
    <col min="10081" max="10081" width="8.6640625" customWidth="1"/>
    <col min="10082" max="10082" width="10.5" customWidth="1"/>
    <col min="10083" max="10083" width="10.1640625" customWidth="1"/>
    <col min="10084" max="10084" width="11" customWidth="1"/>
    <col min="10085" max="10085" width="10.33203125" customWidth="1"/>
    <col min="10086" max="10086" width="9.83203125" customWidth="1"/>
    <col min="10087" max="10087" width="11.1640625" customWidth="1"/>
    <col min="10088" max="10088" width="10.5" customWidth="1"/>
    <col min="10089" max="10089" width="8.83203125" customWidth="1"/>
    <col min="10090" max="10090" width="10.33203125" customWidth="1"/>
    <col min="10091" max="10091" width="10.6640625" customWidth="1"/>
    <col min="10092" max="10092" width="12.5" customWidth="1"/>
    <col min="10093" max="10093" width="11.83203125" customWidth="1"/>
    <col min="10094" max="10094" width="11.1640625" customWidth="1"/>
    <col min="10095" max="10095" width="11" customWidth="1"/>
    <col min="10096" max="10096" width="11.1640625" customWidth="1"/>
    <col min="10097" max="10097" width="10.1640625" customWidth="1"/>
    <col min="10098" max="10098" width="11.83203125" customWidth="1"/>
    <col min="10100" max="10100" width="10.1640625" customWidth="1"/>
    <col min="10101" max="10101" width="10" customWidth="1"/>
    <col min="10102" max="10102" width="10.83203125" customWidth="1"/>
    <col min="10103" max="10103" width="11.33203125" customWidth="1"/>
    <col min="10332" max="10333" width="4.5" customWidth="1"/>
    <col min="10334" max="10334" width="8.6640625" customWidth="1"/>
    <col min="10335" max="10335" width="49.1640625" customWidth="1"/>
    <col min="10336" max="10336" width="3.1640625" customWidth="1"/>
    <col min="10337" max="10337" width="8.6640625" customWidth="1"/>
    <col min="10338" max="10338" width="10.5" customWidth="1"/>
    <col min="10339" max="10339" width="10.1640625" customWidth="1"/>
    <col min="10340" max="10340" width="11" customWidth="1"/>
    <col min="10341" max="10341" width="10.33203125" customWidth="1"/>
    <col min="10342" max="10342" width="9.83203125" customWidth="1"/>
    <col min="10343" max="10343" width="11.1640625" customWidth="1"/>
    <col min="10344" max="10344" width="10.5" customWidth="1"/>
    <col min="10345" max="10345" width="8.83203125" customWidth="1"/>
    <col min="10346" max="10346" width="10.33203125" customWidth="1"/>
    <col min="10347" max="10347" width="10.6640625" customWidth="1"/>
    <col min="10348" max="10348" width="12.5" customWidth="1"/>
    <col min="10349" max="10349" width="11.83203125" customWidth="1"/>
    <col min="10350" max="10350" width="11.1640625" customWidth="1"/>
    <col min="10351" max="10351" width="11" customWidth="1"/>
    <col min="10352" max="10352" width="11.1640625" customWidth="1"/>
    <col min="10353" max="10353" width="10.1640625" customWidth="1"/>
    <col min="10354" max="10354" width="11.83203125" customWidth="1"/>
    <col min="10356" max="10356" width="10.1640625" customWidth="1"/>
    <col min="10357" max="10357" width="10" customWidth="1"/>
    <col min="10358" max="10358" width="10.83203125" customWidth="1"/>
    <col min="10359" max="10359" width="11.33203125" customWidth="1"/>
    <col min="10588" max="10589" width="4.5" customWidth="1"/>
    <col min="10590" max="10590" width="8.6640625" customWidth="1"/>
    <col min="10591" max="10591" width="49.1640625" customWidth="1"/>
    <col min="10592" max="10592" width="3.1640625" customWidth="1"/>
    <col min="10593" max="10593" width="8.6640625" customWidth="1"/>
    <col min="10594" max="10594" width="10.5" customWidth="1"/>
    <col min="10595" max="10595" width="10.1640625" customWidth="1"/>
    <col min="10596" max="10596" width="11" customWidth="1"/>
    <col min="10597" max="10597" width="10.33203125" customWidth="1"/>
    <col min="10598" max="10598" width="9.83203125" customWidth="1"/>
    <col min="10599" max="10599" width="11.1640625" customWidth="1"/>
    <col min="10600" max="10600" width="10.5" customWidth="1"/>
    <col min="10601" max="10601" width="8.83203125" customWidth="1"/>
    <col min="10602" max="10602" width="10.33203125" customWidth="1"/>
    <col min="10603" max="10603" width="10.6640625" customWidth="1"/>
    <col min="10604" max="10604" width="12.5" customWidth="1"/>
    <col min="10605" max="10605" width="11.83203125" customWidth="1"/>
    <col min="10606" max="10606" width="11.1640625" customWidth="1"/>
    <col min="10607" max="10607" width="11" customWidth="1"/>
    <col min="10608" max="10608" width="11.1640625" customWidth="1"/>
    <col min="10609" max="10609" width="10.1640625" customWidth="1"/>
    <col min="10610" max="10610" width="11.83203125" customWidth="1"/>
    <col min="10612" max="10612" width="10.1640625" customWidth="1"/>
    <col min="10613" max="10613" width="10" customWidth="1"/>
    <col min="10614" max="10614" width="10.83203125" customWidth="1"/>
    <col min="10615" max="10615" width="11.33203125" customWidth="1"/>
    <col min="10844" max="10845" width="4.5" customWidth="1"/>
    <col min="10846" max="10846" width="8.6640625" customWidth="1"/>
    <col min="10847" max="10847" width="49.1640625" customWidth="1"/>
    <col min="10848" max="10848" width="3.1640625" customWidth="1"/>
    <col min="10849" max="10849" width="8.6640625" customWidth="1"/>
    <col min="10850" max="10850" width="10.5" customWidth="1"/>
    <col min="10851" max="10851" width="10.1640625" customWidth="1"/>
    <col min="10852" max="10852" width="11" customWidth="1"/>
    <col min="10853" max="10853" width="10.33203125" customWidth="1"/>
    <col min="10854" max="10854" width="9.83203125" customWidth="1"/>
    <col min="10855" max="10855" width="11.1640625" customWidth="1"/>
    <col min="10856" max="10856" width="10.5" customWidth="1"/>
    <col min="10857" max="10857" width="8.83203125" customWidth="1"/>
    <col min="10858" max="10858" width="10.33203125" customWidth="1"/>
    <col min="10859" max="10859" width="10.6640625" customWidth="1"/>
    <col min="10860" max="10860" width="12.5" customWidth="1"/>
    <col min="10861" max="10861" width="11.83203125" customWidth="1"/>
    <col min="10862" max="10862" width="11.1640625" customWidth="1"/>
    <col min="10863" max="10863" width="11" customWidth="1"/>
    <col min="10864" max="10864" width="11.1640625" customWidth="1"/>
    <col min="10865" max="10865" width="10.1640625" customWidth="1"/>
    <col min="10866" max="10866" width="11.83203125" customWidth="1"/>
    <col min="10868" max="10868" width="10.1640625" customWidth="1"/>
    <col min="10869" max="10869" width="10" customWidth="1"/>
    <col min="10870" max="10870" width="10.83203125" customWidth="1"/>
    <col min="10871" max="10871" width="11.33203125" customWidth="1"/>
    <col min="11100" max="11101" width="4.5" customWidth="1"/>
    <col min="11102" max="11102" width="8.6640625" customWidth="1"/>
    <col min="11103" max="11103" width="49.1640625" customWidth="1"/>
    <col min="11104" max="11104" width="3.1640625" customWidth="1"/>
    <col min="11105" max="11105" width="8.6640625" customWidth="1"/>
    <col min="11106" max="11106" width="10.5" customWidth="1"/>
    <col min="11107" max="11107" width="10.1640625" customWidth="1"/>
    <col min="11108" max="11108" width="11" customWidth="1"/>
    <col min="11109" max="11109" width="10.33203125" customWidth="1"/>
    <col min="11110" max="11110" width="9.83203125" customWidth="1"/>
    <col min="11111" max="11111" width="11.1640625" customWidth="1"/>
    <col min="11112" max="11112" width="10.5" customWidth="1"/>
    <col min="11113" max="11113" width="8.83203125" customWidth="1"/>
    <col min="11114" max="11114" width="10.33203125" customWidth="1"/>
    <col min="11115" max="11115" width="10.6640625" customWidth="1"/>
    <col min="11116" max="11116" width="12.5" customWidth="1"/>
    <col min="11117" max="11117" width="11.83203125" customWidth="1"/>
    <col min="11118" max="11118" width="11.1640625" customWidth="1"/>
    <col min="11119" max="11119" width="11" customWidth="1"/>
    <col min="11120" max="11120" width="11.1640625" customWidth="1"/>
    <col min="11121" max="11121" width="10.1640625" customWidth="1"/>
    <col min="11122" max="11122" width="11.83203125" customWidth="1"/>
    <col min="11124" max="11124" width="10.1640625" customWidth="1"/>
    <col min="11125" max="11125" width="10" customWidth="1"/>
    <col min="11126" max="11126" width="10.83203125" customWidth="1"/>
    <col min="11127" max="11127" width="11.33203125" customWidth="1"/>
    <col min="11356" max="11357" width="4.5" customWidth="1"/>
    <col min="11358" max="11358" width="8.6640625" customWidth="1"/>
    <col min="11359" max="11359" width="49.1640625" customWidth="1"/>
    <col min="11360" max="11360" width="3.1640625" customWidth="1"/>
    <col min="11361" max="11361" width="8.6640625" customWidth="1"/>
    <col min="11362" max="11362" width="10.5" customWidth="1"/>
    <col min="11363" max="11363" width="10.1640625" customWidth="1"/>
    <col min="11364" max="11364" width="11" customWidth="1"/>
    <col min="11365" max="11365" width="10.33203125" customWidth="1"/>
    <col min="11366" max="11366" width="9.83203125" customWidth="1"/>
    <col min="11367" max="11367" width="11.1640625" customWidth="1"/>
    <col min="11368" max="11368" width="10.5" customWidth="1"/>
    <col min="11369" max="11369" width="8.83203125" customWidth="1"/>
    <col min="11370" max="11370" width="10.33203125" customWidth="1"/>
    <col min="11371" max="11371" width="10.6640625" customWidth="1"/>
    <col min="11372" max="11372" width="12.5" customWidth="1"/>
    <col min="11373" max="11373" width="11.83203125" customWidth="1"/>
    <col min="11374" max="11374" width="11.1640625" customWidth="1"/>
    <col min="11375" max="11375" width="11" customWidth="1"/>
    <col min="11376" max="11376" width="11.1640625" customWidth="1"/>
    <col min="11377" max="11377" width="10.1640625" customWidth="1"/>
    <col min="11378" max="11378" width="11.83203125" customWidth="1"/>
    <col min="11380" max="11380" width="10.1640625" customWidth="1"/>
    <col min="11381" max="11381" width="10" customWidth="1"/>
    <col min="11382" max="11382" width="10.83203125" customWidth="1"/>
    <col min="11383" max="11383" width="11.33203125" customWidth="1"/>
    <col min="11612" max="11613" width="4.5" customWidth="1"/>
    <col min="11614" max="11614" width="8.6640625" customWidth="1"/>
    <col min="11615" max="11615" width="49.1640625" customWidth="1"/>
    <col min="11616" max="11616" width="3.1640625" customWidth="1"/>
    <col min="11617" max="11617" width="8.6640625" customWidth="1"/>
    <col min="11618" max="11618" width="10.5" customWidth="1"/>
    <col min="11619" max="11619" width="10.1640625" customWidth="1"/>
    <col min="11620" max="11620" width="11" customWidth="1"/>
    <col min="11621" max="11621" width="10.33203125" customWidth="1"/>
    <col min="11622" max="11622" width="9.83203125" customWidth="1"/>
    <col min="11623" max="11623" width="11.1640625" customWidth="1"/>
    <col min="11624" max="11624" width="10.5" customWidth="1"/>
    <col min="11625" max="11625" width="8.83203125" customWidth="1"/>
    <col min="11626" max="11626" width="10.33203125" customWidth="1"/>
    <col min="11627" max="11627" width="10.6640625" customWidth="1"/>
    <col min="11628" max="11628" width="12.5" customWidth="1"/>
    <col min="11629" max="11629" width="11.83203125" customWidth="1"/>
    <col min="11630" max="11630" width="11.1640625" customWidth="1"/>
    <col min="11631" max="11631" width="11" customWidth="1"/>
    <col min="11632" max="11632" width="11.1640625" customWidth="1"/>
    <col min="11633" max="11633" width="10.1640625" customWidth="1"/>
    <col min="11634" max="11634" width="11.83203125" customWidth="1"/>
    <col min="11636" max="11636" width="10.1640625" customWidth="1"/>
    <col min="11637" max="11637" width="10" customWidth="1"/>
    <col min="11638" max="11638" width="10.83203125" customWidth="1"/>
    <col min="11639" max="11639" width="11.33203125" customWidth="1"/>
    <col min="11868" max="11869" width="4.5" customWidth="1"/>
    <col min="11870" max="11870" width="8.6640625" customWidth="1"/>
    <col min="11871" max="11871" width="49.1640625" customWidth="1"/>
    <col min="11872" max="11872" width="3.1640625" customWidth="1"/>
    <col min="11873" max="11873" width="8.6640625" customWidth="1"/>
    <col min="11874" max="11874" width="10.5" customWidth="1"/>
    <col min="11875" max="11875" width="10.1640625" customWidth="1"/>
    <col min="11876" max="11876" width="11" customWidth="1"/>
    <col min="11877" max="11877" width="10.33203125" customWidth="1"/>
    <col min="11878" max="11878" width="9.83203125" customWidth="1"/>
    <col min="11879" max="11879" width="11.1640625" customWidth="1"/>
    <col min="11880" max="11880" width="10.5" customWidth="1"/>
    <col min="11881" max="11881" width="8.83203125" customWidth="1"/>
    <col min="11882" max="11882" width="10.33203125" customWidth="1"/>
    <col min="11883" max="11883" width="10.6640625" customWidth="1"/>
    <col min="11884" max="11884" width="12.5" customWidth="1"/>
    <col min="11885" max="11885" width="11.83203125" customWidth="1"/>
    <col min="11886" max="11886" width="11.1640625" customWidth="1"/>
    <col min="11887" max="11887" width="11" customWidth="1"/>
    <col min="11888" max="11888" width="11.1640625" customWidth="1"/>
    <col min="11889" max="11889" width="10.1640625" customWidth="1"/>
    <col min="11890" max="11890" width="11.83203125" customWidth="1"/>
    <col min="11892" max="11892" width="10.1640625" customWidth="1"/>
    <col min="11893" max="11893" width="10" customWidth="1"/>
    <col min="11894" max="11894" width="10.83203125" customWidth="1"/>
    <col min="11895" max="11895" width="11.33203125" customWidth="1"/>
    <col min="12124" max="12125" width="4.5" customWidth="1"/>
    <col min="12126" max="12126" width="8.6640625" customWidth="1"/>
    <col min="12127" max="12127" width="49.1640625" customWidth="1"/>
    <col min="12128" max="12128" width="3.1640625" customWidth="1"/>
    <col min="12129" max="12129" width="8.6640625" customWidth="1"/>
    <col min="12130" max="12130" width="10.5" customWidth="1"/>
    <col min="12131" max="12131" width="10.1640625" customWidth="1"/>
    <col min="12132" max="12132" width="11" customWidth="1"/>
    <col min="12133" max="12133" width="10.33203125" customWidth="1"/>
    <col min="12134" max="12134" width="9.83203125" customWidth="1"/>
    <col min="12135" max="12135" width="11.1640625" customWidth="1"/>
    <col min="12136" max="12136" width="10.5" customWidth="1"/>
    <col min="12137" max="12137" width="8.83203125" customWidth="1"/>
    <col min="12138" max="12138" width="10.33203125" customWidth="1"/>
    <col min="12139" max="12139" width="10.6640625" customWidth="1"/>
    <col min="12140" max="12140" width="12.5" customWidth="1"/>
    <col min="12141" max="12141" width="11.83203125" customWidth="1"/>
    <col min="12142" max="12142" width="11.1640625" customWidth="1"/>
    <col min="12143" max="12143" width="11" customWidth="1"/>
    <col min="12144" max="12144" width="11.1640625" customWidth="1"/>
    <col min="12145" max="12145" width="10.1640625" customWidth="1"/>
    <col min="12146" max="12146" width="11.83203125" customWidth="1"/>
    <col min="12148" max="12148" width="10.1640625" customWidth="1"/>
    <col min="12149" max="12149" width="10" customWidth="1"/>
    <col min="12150" max="12150" width="10.83203125" customWidth="1"/>
    <col min="12151" max="12151" width="11.33203125" customWidth="1"/>
    <col min="12380" max="12381" width="4.5" customWidth="1"/>
    <col min="12382" max="12382" width="8.6640625" customWidth="1"/>
    <col min="12383" max="12383" width="49.1640625" customWidth="1"/>
    <col min="12384" max="12384" width="3.1640625" customWidth="1"/>
    <col min="12385" max="12385" width="8.6640625" customWidth="1"/>
    <col min="12386" max="12386" width="10.5" customWidth="1"/>
    <col min="12387" max="12387" width="10.1640625" customWidth="1"/>
    <col min="12388" max="12388" width="11" customWidth="1"/>
    <col min="12389" max="12389" width="10.33203125" customWidth="1"/>
    <col min="12390" max="12390" width="9.83203125" customWidth="1"/>
    <col min="12391" max="12391" width="11.1640625" customWidth="1"/>
    <col min="12392" max="12392" width="10.5" customWidth="1"/>
    <col min="12393" max="12393" width="8.83203125" customWidth="1"/>
    <col min="12394" max="12394" width="10.33203125" customWidth="1"/>
    <col min="12395" max="12395" width="10.6640625" customWidth="1"/>
    <col min="12396" max="12396" width="12.5" customWidth="1"/>
    <col min="12397" max="12397" width="11.83203125" customWidth="1"/>
    <col min="12398" max="12398" width="11.1640625" customWidth="1"/>
    <col min="12399" max="12399" width="11" customWidth="1"/>
    <col min="12400" max="12400" width="11.1640625" customWidth="1"/>
    <col min="12401" max="12401" width="10.1640625" customWidth="1"/>
    <col min="12402" max="12402" width="11.83203125" customWidth="1"/>
    <col min="12404" max="12404" width="10.1640625" customWidth="1"/>
    <col min="12405" max="12405" width="10" customWidth="1"/>
    <col min="12406" max="12406" width="10.83203125" customWidth="1"/>
    <col min="12407" max="12407" width="11.33203125" customWidth="1"/>
    <col min="12636" max="12637" width="4.5" customWidth="1"/>
    <col min="12638" max="12638" width="8.6640625" customWidth="1"/>
    <col min="12639" max="12639" width="49.1640625" customWidth="1"/>
    <col min="12640" max="12640" width="3.1640625" customWidth="1"/>
    <col min="12641" max="12641" width="8.6640625" customWidth="1"/>
    <col min="12642" max="12642" width="10.5" customWidth="1"/>
    <col min="12643" max="12643" width="10.1640625" customWidth="1"/>
    <col min="12644" max="12644" width="11" customWidth="1"/>
    <col min="12645" max="12645" width="10.33203125" customWidth="1"/>
    <col min="12646" max="12646" width="9.83203125" customWidth="1"/>
    <col min="12647" max="12647" width="11.1640625" customWidth="1"/>
    <col min="12648" max="12648" width="10.5" customWidth="1"/>
    <col min="12649" max="12649" width="8.83203125" customWidth="1"/>
    <col min="12650" max="12650" width="10.33203125" customWidth="1"/>
    <col min="12651" max="12651" width="10.6640625" customWidth="1"/>
    <col min="12652" max="12652" width="12.5" customWidth="1"/>
    <col min="12653" max="12653" width="11.83203125" customWidth="1"/>
    <col min="12654" max="12654" width="11.1640625" customWidth="1"/>
    <col min="12655" max="12655" width="11" customWidth="1"/>
    <col min="12656" max="12656" width="11.1640625" customWidth="1"/>
    <col min="12657" max="12657" width="10.1640625" customWidth="1"/>
    <col min="12658" max="12658" width="11.83203125" customWidth="1"/>
    <col min="12660" max="12660" width="10.1640625" customWidth="1"/>
    <col min="12661" max="12661" width="10" customWidth="1"/>
    <col min="12662" max="12662" width="10.83203125" customWidth="1"/>
    <col min="12663" max="12663" width="11.33203125" customWidth="1"/>
    <col min="12892" max="12893" width="4.5" customWidth="1"/>
    <col min="12894" max="12894" width="8.6640625" customWidth="1"/>
    <col min="12895" max="12895" width="49.1640625" customWidth="1"/>
    <col min="12896" max="12896" width="3.1640625" customWidth="1"/>
    <col min="12897" max="12897" width="8.6640625" customWidth="1"/>
    <col min="12898" max="12898" width="10.5" customWidth="1"/>
    <col min="12899" max="12899" width="10.1640625" customWidth="1"/>
    <col min="12900" max="12900" width="11" customWidth="1"/>
    <col min="12901" max="16384" width="8.83203125" customWidth="1"/>
  </cols>
  <sheetData>
    <row r="1" spans="1:20" ht="25.5" customHeight="1" x14ac:dyDescent="0.2">
      <c r="A1" s="1697" t="s">
        <v>123</v>
      </c>
      <c r="B1" s="1697" t="s">
        <v>124</v>
      </c>
      <c r="C1" s="1697" t="s">
        <v>239</v>
      </c>
      <c r="D1" s="1699" t="s">
        <v>0</v>
      </c>
      <c r="E1" s="1701" t="s">
        <v>240</v>
      </c>
      <c r="F1" s="1712" t="s">
        <v>148</v>
      </c>
      <c r="G1" s="1693" t="s">
        <v>125</v>
      </c>
      <c r="H1" s="1710"/>
      <c r="I1" s="1693" t="s">
        <v>126</v>
      </c>
      <c r="J1" s="1711"/>
      <c r="K1" s="1703" t="s">
        <v>101</v>
      </c>
      <c r="L1" s="1703"/>
      <c r="M1" s="1703"/>
      <c r="N1" s="1703"/>
      <c r="O1" s="1703"/>
      <c r="P1" s="1703"/>
      <c r="Q1" s="1703"/>
      <c r="R1" s="1704"/>
      <c r="S1" s="1705" t="s">
        <v>121</v>
      </c>
      <c r="T1" s="1704"/>
    </row>
    <row r="2" spans="1:20" ht="57.95" customHeight="1" thickBot="1" x14ac:dyDescent="0.25">
      <c r="A2" s="1698"/>
      <c r="B2" s="1698"/>
      <c r="C2" s="1698"/>
      <c r="D2" s="1700"/>
      <c r="E2" s="1702"/>
      <c r="F2" s="1713"/>
      <c r="G2" s="107" t="s">
        <v>127</v>
      </c>
      <c r="H2" s="107" t="s">
        <v>128</v>
      </c>
      <c r="I2" s="107" t="s">
        <v>129</v>
      </c>
      <c r="J2" s="108" t="s">
        <v>130</v>
      </c>
      <c r="K2" s="754" t="s">
        <v>103</v>
      </c>
      <c r="L2" s="755" t="s">
        <v>231</v>
      </c>
      <c r="M2" s="755" t="s">
        <v>232</v>
      </c>
      <c r="N2" s="755" t="s">
        <v>109</v>
      </c>
      <c r="O2" s="755" t="s">
        <v>111</v>
      </c>
      <c r="P2" s="755" t="s">
        <v>113</v>
      </c>
      <c r="Q2" s="755" t="s">
        <v>115</v>
      </c>
      <c r="R2" s="755" t="s">
        <v>117</v>
      </c>
      <c r="S2" s="756" t="s">
        <v>234</v>
      </c>
      <c r="T2" s="757" t="s">
        <v>235</v>
      </c>
    </row>
    <row r="3" spans="1:20" ht="16.5" customHeight="1" x14ac:dyDescent="0.2">
      <c r="A3" s="758">
        <v>1</v>
      </c>
      <c r="B3" s="759"/>
      <c r="C3" s="109"/>
      <c r="D3" s="760" t="s">
        <v>241</v>
      </c>
      <c r="E3" s="761"/>
      <c r="F3" s="762"/>
      <c r="G3" s="762"/>
      <c r="H3" s="762"/>
      <c r="I3" s="762"/>
      <c r="J3" s="1239"/>
      <c r="K3" s="763"/>
      <c r="L3" s="763"/>
      <c r="M3" s="763"/>
      <c r="N3" s="763"/>
      <c r="O3" s="763"/>
      <c r="P3" s="763"/>
      <c r="Q3" s="763"/>
      <c r="R3" s="763"/>
      <c r="S3" s="763"/>
      <c r="T3" s="763"/>
    </row>
    <row r="4" spans="1:20" ht="12.75" customHeight="1" x14ac:dyDescent="0.2">
      <c r="A4" s="759">
        <v>1</v>
      </c>
      <c r="B4" s="759">
        <v>1</v>
      </c>
      <c r="C4" s="759"/>
      <c r="D4" s="760" t="s">
        <v>149</v>
      </c>
      <c r="E4" s="658"/>
      <c r="F4" s="764"/>
      <c r="G4" s="1027"/>
      <c r="H4" s="1027"/>
      <c r="I4" s="1027"/>
      <c r="J4" s="1240"/>
      <c r="K4" s="763"/>
      <c r="L4" s="763"/>
      <c r="M4" s="763"/>
      <c r="N4" s="763"/>
      <c r="O4" s="763"/>
      <c r="P4" s="763"/>
      <c r="Q4" s="763"/>
      <c r="R4" s="763"/>
      <c r="S4" s="763"/>
      <c r="T4" s="763"/>
    </row>
    <row r="5" spans="1:20" ht="12" customHeight="1" x14ac:dyDescent="0.2">
      <c r="A5" s="765">
        <v>1</v>
      </c>
      <c r="B5" s="765">
        <v>12</v>
      </c>
      <c r="C5" s="765"/>
      <c r="D5" s="766" t="s">
        <v>136</v>
      </c>
      <c r="E5" s="767"/>
      <c r="F5" s="768"/>
      <c r="G5" s="1180"/>
      <c r="H5" s="1180"/>
      <c r="I5" s="1180"/>
      <c r="J5" s="1180"/>
      <c r="K5" s="769"/>
      <c r="L5" s="769"/>
      <c r="M5" s="769"/>
      <c r="N5" s="769"/>
      <c r="O5" s="769"/>
      <c r="P5" s="769"/>
      <c r="Q5" s="769"/>
      <c r="R5" s="769"/>
      <c r="S5" s="769"/>
      <c r="T5" s="769"/>
    </row>
    <row r="6" spans="1:20" ht="14.45" customHeight="1" x14ac:dyDescent="0.2">
      <c r="A6" s="765"/>
      <c r="B6" s="765"/>
      <c r="C6" s="770"/>
      <c r="D6" s="771" t="s">
        <v>242</v>
      </c>
      <c r="E6" s="772"/>
      <c r="F6" s="773"/>
      <c r="G6" s="1181"/>
      <c r="H6" s="1181"/>
      <c r="I6" s="1181"/>
      <c r="J6" s="1241"/>
      <c r="K6" s="769"/>
      <c r="L6" s="769"/>
      <c r="M6" s="769"/>
      <c r="N6" s="769"/>
      <c r="O6" s="769"/>
      <c r="P6" s="769"/>
      <c r="Q6" s="769"/>
      <c r="R6" s="769"/>
      <c r="S6" s="769"/>
      <c r="T6" s="769"/>
    </row>
    <row r="7" spans="1:20" ht="14.45" customHeight="1" x14ac:dyDescent="0.2">
      <c r="A7" s="765"/>
      <c r="B7" s="765"/>
      <c r="C7" s="770"/>
      <c r="D7" s="660" t="s">
        <v>243</v>
      </c>
      <c r="E7" s="774">
        <v>2</v>
      </c>
      <c r="F7" s="775">
        <v>121103</v>
      </c>
      <c r="G7" s="1182">
        <v>5000</v>
      </c>
      <c r="H7" s="1182">
        <v>5000</v>
      </c>
      <c r="I7" s="1182">
        <f>SUM(K7:T7)</f>
        <v>2015</v>
      </c>
      <c r="J7" s="1242">
        <f>I7/H7*100</f>
        <v>40.300000000000004</v>
      </c>
      <c r="K7" s="769"/>
      <c r="L7" s="769"/>
      <c r="M7" s="769"/>
      <c r="N7" s="769">
        <v>2015</v>
      </c>
      <c r="O7" s="769"/>
      <c r="P7" s="769"/>
      <c r="Q7" s="769"/>
      <c r="R7" s="769"/>
      <c r="S7" s="769"/>
      <c r="T7" s="769"/>
    </row>
    <row r="8" spans="1:20" ht="14.45" customHeight="1" x14ac:dyDescent="0.2">
      <c r="A8" s="765"/>
      <c r="B8" s="765"/>
      <c r="C8" s="770"/>
      <c r="D8" s="660" t="s">
        <v>244</v>
      </c>
      <c r="E8" s="774"/>
      <c r="F8" s="775"/>
      <c r="G8" s="1182"/>
      <c r="H8" s="1182"/>
      <c r="I8" s="1182"/>
      <c r="J8" s="1242"/>
      <c r="K8" s="769"/>
      <c r="L8" s="769"/>
      <c r="M8" s="769"/>
      <c r="N8" s="769"/>
      <c r="O8" s="769"/>
      <c r="P8" s="769"/>
      <c r="Q8" s="769"/>
      <c r="R8" s="769"/>
      <c r="S8" s="769"/>
      <c r="T8" s="769"/>
    </row>
    <row r="9" spans="1:20" ht="14.45" customHeight="1" x14ac:dyDescent="0.2">
      <c r="A9" s="765"/>
      <c r="B9" s="765"/>
      <c r="C9" s="770"/>
      <c r="D9" s="660" t="s">
        <v>245</v>
      </c>
      <c r="E9" s="774">
        <v>2</v>
      </c>
      <c r="F9" s="775">
        <v>121104</v>
      </c>
      <c r="G9" s="1182">
        <v>20000</v>
      </c>
      <c r="H9" s="1182">
        <v>20000</v>
      </c>
      <c r="I9" s="1182">
        <f t="shared" ref="I9:I70" si="0">SUM(K9:T9)</f>
        <v>12871</v>
      </c>
      <c r="J9" s="1242">
        <f t="shared" ref="J9:J70" si="1">I9/H9*100</f>
        <v>64.35499999999999</v>
      </c>
      <c r="K9" s="769"/>
      <c r="L9" s="769"/>
      <c r="M9" s="769"/>
      <c r="N9" s="769">
        <v>12871</v>
      </c>
      <c r="O9" s="769"/>
      <c r="P9" s="769"/>
      <c r="Q9" s="769"/>
      <c r="R9" s="769"/>
      <c r="S9" s="769"/>
      <c r="T9" s="769"/>
    </row>
    <row r="10" spans="1:20" ht="25.9" customHeight="1" x14ac:dyDescent="0.2">
      <c r="A10" s="765"/>
      <c r="B10" s="765"/>
      <c r="C10" s="770"/>
      <c r="D10" s="776" t="s">
        <v>246</v>
      </c>
      <c r="E10" s="774">
        <v>2</v>
      </c>
      <c r="F10" s="775">
        <v>121117</v>
      </c>
      <c r="G10" s="1182">
        <v>18738</v>
      </c>
      <c r="H10" s="1182">
        <v>9000</v>
      </c>
      <c r="I10" s="1182">
        <f t="shared" si="0"/>
        <v>5534</v>
      </c>
      <c r="J10" s="1242">
        <f t="shared" si="1"/>
        <v>61.488888888888894</v>
      </c>
      <c r="K10" s="769"/>
      <c r="L10" s="769"/>
      <c r="M10" s="769"/>
      <c r="N10" s="769">
        <v>5534</v>
      </c>
      <c r="O10" s="769"/>
      <c r="P10" s="769"/>
      <c r="Q10" s="769"/>
      <c r="R10" s="769"/>
      <c r="S10" s="769"/>
      <c r="T10" s="769"/>
    </row>
    <row r="11" spans="1:20" ht="15" customHeight="1" x14ac:dyDescent="0.2">
      <c r="A11" s="765"/>
      <c r="B11" s="765"/>
      <c r="C11" s="770"/>
      <c r="D11" s="776" t="s">
        <v>1259</v>
      </c>
      <c r="E11" s="774">
        <v>2</v>
      </c>
      <c r="F11" s="775">
        <v>121202</v>
      </c>
      <c r="G11" s="1182">
        <v>5700</v>
      </c>
      <c r="H11" s="1182">
        <v>2950</v>
      </c>
      <c r="I11" s="1182">
        <f t="shared" si="0"/>
        <v>165</v>
      </c>
      <c r="J11" s="1242">
        <f t="shared" si="1"/>
        <v>5.593220338983051</v>
      </c>
      <c r="K11" s="769"/>
      <c r="L11" s="769"/>
      <c r="M11" s="769"/>
      <c r="N11" s="769">
        <v>165</v>
      </c>
      <c r="O11" s="769"/>
      <c r="P11" s="769"/>
      <c r="Q11" s="769"/>
      <c r="R11" s="769"/>
      <c r="S11" s="769"/>
      <c r="T11" s="769"/>
    </row>
    <row r="12" spans="1:20" ht="15" customHeight="1" x14ac:dyDescent="0.2">
      <c r="A12" s="765"/>
      <c r="B12" s="765"/>
      <c r="C12" s="770"/>
      <c r="D12" s="776" t="s">
        <v>1597</v>
      </c>
      <c r="E12" s="774">
        <v>2</v>
      </c>
      <c r="F12" s="775">
        <v>121205</v>
      </c>
      <c r="G12" s="1182">
        <v>5700</v>
      </c>
      <c r="H12" s="1182">
        <v>3200</v>
      </c>
      <c r="I12" s="1182">
        <f t="shared" si="0"/>
        <v>43</v>
      </c>
      <c r="J12" s="1242">
        <f t="shared" si="1"/>
        <v>1.34375</v>
      </c>
      <c r="K12" s="769"/>
      <c r="L12" s="769"/>
      <c r="M12" s="769"/>
      <c r="N12" s="769">
        <v>43</v>
      </c>
      <c r="O12" s="769"/>
      <c r="P12" s="769"/>
      <c r="Q12" s="769"/>
      <c r="R12" s="769"/>
      <c r="S12" s="769"/>
      <c r="T12" s="769"/>
    </row>
    <row r="13" spans="1:20" ht="14.45" customHeight="1" x14ac:dyDescent="0.2">
      <c r="A13" s="765"/>
      <c r="B13" s="765"/>
      <c r="C13" s="770"/>
      <c r="D13" s="660" t="s">
        <v>153</v>
      </c>
      <c r="E13" s="774"/>
      <c r="F13" s="775"/>
      <c r="G13" s="1182"/>
      <c r="H13" s="1182"/>
      <c r="I13" s="1182"/>
      <c r="J13" s="1242"/>
      <c r="K13" s="769"/>
      <c r="L13" s="769"/>
      <c r="M13" s="769"/>
      <c r="N13" s="769"/>
      <c r="O13" s="769"/>
      <c r="P13" s="769"/>
      <c r="Q13" s="769"/>
      <c r="R13" s="769"/>
      <c r="S13" s="769"/>
      <c r="T13" s="769"/>
    </row>
    <row r="14" spans="1:20" ht="14.45" customHeight="1" x14ac:dyDescent="0.2">
      <c r="A14" s="765"/>
      <c r="B14" s="765"/>
      <c r="C14" s="770"/>
      <c r="D14" s="660" t="s">
        <v>247</v>
      </c>
      <c r="E14" s="774">
        <v>2</v>
      </c>
      <c r="F14" s="775">
        <v>121111</v>
      </c>
      <c r="G14" s="1182">
        <v>2000</v>
      </c>
      <c r="H14" s="1182">
        <v>2000</v>
      </c>
      <c r="I14" s="1182">
        <f t="shared" si="0"/>
        <v>1517</v>
      </c>
      <c r="J14" s="1242">
        <f t="shared" si="1"/>
        <v>75.849999999999994</v>
      </c>
      <c r="K14" s="769"/>
      <c r="L14" s="769"/>
      <c r="M14" s="769"/>
      <c r="N14" s="769">
        <v>1517</v>
      </c>
      <c r="O14" s="769"/>
      <c r="P14" s="769"/>
      <c r="Q14" s="769"/>
      <c r="R14" s="769"/>
      <c r="S14" s="769"/>
      <c r="T14" s="769"/>
    </row>
    <row r="15" spans="1:20" ht="14.45" customHeight="1" x14ac:dyDescent="0.2">
      <c r="A15" s="765"/>
      <c r="B15" s="765"/>
      <c r="C15" s="770"/>
      <c r="D15" s="660" t="s">
        <v>248</v>
      </c>
      <c r="E15" s="774">
        <v>2</v>
      </c>
      <c r="F15" s="658">
        <v>121127</v>
      </c>
      <c r="G15" s="1020">
        <v>4000</v>
      </c>
      <c r="H15" s="1020">
        <v>6000</v>
      </c>
      <c r="I15" s="1182">
        <f t="shared" si="0"/>
        <v>5475</v>
      </c>
      <c r="J15" s="1242">
        <f t="shared" si="1"/>
        <v>91.25</v>
      </c>
      <c r="K15" s="769"/>
      <c r="L15" s="769"/>
      <c r="M15" s="769"/>
      <c r="N15" s="769">
        <v>5475</v>
      </c>
      <c r="O15" s="769"/>
      <c r="P15" s="769"/>
      <c r="Q15" s="769"/>
      <c r="R15" s="769"/>
      <c r="S15" s="769"/>
      <c r="T15" s="769"/>
    </row>
    <row r="16" spans="1:20" ht="14.45" customHeight="1" x14ac:dyDescent="0.2">
      <c r="A16" s="765"/>
      <c r="B16" s="765"/>
      <c r="C16" s="770"/>
      <c r="D16" s="660" t="s">
        <v>1321</v>
      </c>
      <c r="E16" s="774">
        <v>2</v>
      </c>
      <c r="F16" s="658">
        <v>121115</v>
      </c>
      <c r="G16" s="1020">
        <v>700</v>
      </c>
      <c r="H16" s="1020">
        <v>2700</v>
      </c>
      <c r="I16" s="1182">
        <f t="shared" si="0"/>
        <v>2314</v>
      </c>
      <c r="J16" s="1242">
        <f t="shared" si="1"/>
        <v>85.703703703703709</v>
      </c>
      <c r="K16" s="769"/>
      <c r="L16" s="769"/>
      <c r="M16" s="769"/>
      <c r="N16" s="769">
        <v>2314</v>
      </c>
      <c r="O16" s="769"/>
      <c r="P16" s="769"/>
      <c r="Q16" s="769"/>
      <c r="R16" s="769"/>
      <c r="S16" s="769"/>
      <c r="T16" s="769"/>
    </row>
    <row r="17" spans="1:20" ht="14.45" customHeight="1" x14ac:dyDescent="0.2">
      <c r="A17" s="765"/>
      <c r="B17" s="765"/>
      <c r="C17" s="770"/>
      <c r="D17" s="660" t="s">
        <v>249</v>
      </c>
      <c r="E17" s="774">
        <v>2</v>
      </c>
      <c r="F17" s="658">
        <v>121129</v>
      </c>
      <c r="G17" s="1020">
        <v>3600</v>
      </c>
      <c r="H17" s="1020">
        <v>3600</v>
      </c>
      <c r="I17" s="1182">
        <f t="shared" si="0"/>
        <v>2299</v>
      </c>
      <c r="J17" s="1242">
        <f t="shared" si="1"/>
        <v>63.861111111111114</v>
      </c>
      <c r="K17" s="769"/>
      <c r="L17" s="769"/>
      <c r="M17" s="769"/>
      <c r="N17" s="769">
        <v>2299</v>
      </c>
      <c r="O17" s="769"/>
      <c r="P17" s="769"/>
      <c r="Q17" s="769"/>
      <c r="R17" s="769"/>
      <c r="S17" s="769"/>
      <c r="T17" s="769"/>
    </row>
    <row r="18" spans="1:20" ht="14.45" customHeight="1" x14ac:dyDescent="0.2">
      <c r="A18" s="765"/>
      <c r="B18" s="765"/>
      <c r="C18" s="770"/>
      <c r="D18" s="777" t="s">
        <v>250</v>
      </c>
      <c r="E18" s="774">
        <v>2</v>
      </c>
      <c r="F18" s="658">
        <v>121106</v>
      </c>
      <c r="G18" s="1020">
        <v>3000</v>
      </c>
      <c r="H18" s="1020">
        <v>5000</v>
      </c>
      <c r="I18" s="1182">
        <f t="shared" si="0"/>
        <v>4189</v>
      </c>
      <c r="J18" s="1242">
        <f t="shared" si="1"/>
        <v>83.78</v>
      </c>
      <c r="K18" s="769"/>
      <c r="L18" s="769"/>
      <c r="M18" s="769"/>
      <c r="N18" s="769">
        <v>4189</v>
      </c>
      <c r="O18" s="769"/>
      <c r="P18" s="769"/>
      <c r="Q18" s="769"/>
      <c r="R18" s="769"/>
      <c r="S18" s="769"/>
      <c r="T18" s="769"/>
    </row>
    <row r="19" spans="1:20" ht="22.5" customHeight="1" x14ac:dyDescent="0.2">
      <c r="A19" s="765"/>
      <c r="B19" s="765"/>
      <c r="C19" s="770"/>
      <c r="D19" s="778" t="s">
        <v>251</v>
      </c>
      <c r="E19" s="774"/>
      <c r="F19" s="774"/>
      <c r="G19" s="1119"/>
      <c r="H19" s="1119"/>
      <c r="I19" s="1182"/>
      <c r="J19" s="1242"/>
      <c r="K19" s="769"/>
      <c r="L19" s="769"/>
      <c r="M19" s="769"/>
      <c r="N19" s="769"/>
      <c r="O19" s="769"/>
      <c r="P19" s="769"/>
      <c r="Q19" s="769"/>
      <c r="R19" s="769"/>
      <c r="S19" s="769"/>
      <c r="T19" s="769"/>
    </row>
    <row r="20" spans="1:20" ht="14.45" customHeight="1" x14ac:dyDescent="0.2">
      <c r="A20" s="765"/>
      <c r="B20" s="765"/>
      <c r="C20" s="770"/>
      <c r="D20" s="660" t="s">
        <v>252</v>
      </c>
      <c r="E20" s="774">
        <v>2</v>
      </c>
      <c r="F20" s="658">
        <v>121131</v>
      </c>
      <c r="G20" s="1020">
        <v>2000</v>
      </c>
      <c r="H20" s="1020">
        <v>2000</v>
      </c>
      <c r="I20" s="1182">
        <f t="shared" si="0"/>
        <v>1624</v>
      </c>
      <c r="J20" s="1242">
        <f t="shared" si="1"/>
        <v>81.2</v>
      </c>
      <c r="K20" s="769"/>
      <c r="L20" s="769"/>
      <c r="M20" s="769"/>
      <c r="N20" s="769">
        <v>1624</v>
      </c>
      <c r="O20" s="769"/>
      <c r="P20" s="769"/>
      <c r="Q20" s="769"/>
      <c r="R20" s="769"/>
      <c r="S20" s="769"/>
      <c r="T20" s="769"/>
    </row>
    <row r="21" spans="1:20" ht="14.45" customHeight="1" x14ac:dyDescent="0.2">
      <c r="A21" s="765"/>
      <c r="B21" s="765"/>
      <c r="C21" s="770"/>
      <c r="D21" s="660" t="s">
        <v>244</v>
      </c>
      <c r="E21" s="774"/>
      <c r="F21" s="774"/>
      <c r="G21" s="1119"/>
      <c r="H21" s="1119"/>
      <c r="I21" s="1182"/>
      <c r="J21" s="1242"/>
      <c r="K21" s="769"/>
      <c r="L21" s="769"/>
      <c r="M21" s="769"/>
      <c r="N21" s="769"/>
      <c r="O21" s="769"/>
      <c r="P21" s="769"/>
      <c r="Q21" s="769"/>
      <c r="R21" s="769"/>
      <c r="S21" s="769"/>
      <c r="T21" s="769"/>
    </row>
    <row r="22" spans="1:20" ht="14.45" customHeight="1" x14ac:dyDescent="0.2">
      <c r="A22" s="765"/>
      <c r="B22" s="765"/>
      <c r="C22" s="770"/>
      <c r="D22" s="660" t="s">
        <v>253</v>
      </c>
      <c r="E22" s="774">
        <v>2</v>
      </c>
      <c r="F22" s="658">
        <v>121130</v>
      </c>
      <c r="G22" s="1020">
        <v>3000</v>
      </c>
      <c r="H22" s="1020">
        <v>1000</v>
      </c>
      <c r="I22" s="1182">
        <f t="shared" si="0"/>
        <v>0</v>
      </c>
      <c r="J22" s="1242">
        <f t="shared" si="1"/>
        <v>0</v>
      </c>
      <c r="K22" s="769"/>
      <c r="L22" s="769"/>
      <c r="M22" s="769"/>
      <c r="N22" s="769"/>
      <c r="O22" s="769"/>
      <c r="P22" s="769"/>
      <c r="Q22" s="769"/>
      <c r="R22" s="769"/>
      <c r="S22" s="769"/>
      <c r="T22" s="769"/>
    </row>
    <row r="23" spans="1:20" ht="14.45" customHeight="1" x14ac:dyDescent="0.2">
      <c r="A23" s="765"/>
      <c r="B23" s="765"/>
      <c r="C23" s="770"/>
      <c r="D23" s="660" t="s">
        <v>153</v>
      </c>
      <c r="E23" s="774"/>
      <c r="F23" s="774"/>
      <c r="G23" s="1119"/>
      <c r="H23" s="1119"/>
      <c r="I23" s="1182"/>
      <c r="J23" s="1242"/>
      <c r="K23" s="769"/>
      <c r="L23" s="769"/>
      <c r="M23" s="769"/>
      <c r="N23" s="769"/>
      <c r="O23" s="769"/>
      <c r="P23" s="769"/>
      <c r="Q23" s="769"/>
      <c r="R23" s="769"/>
      <c r="S23" s="769"/>
      <c r="T23" s="769"/>
    </row>
    <row r="24" spans="1:20" ht="14.45" customHeight="1" x14ac:dyDescent="0.2">
      <c r="A24" s="765"/>
      <c r="B24" s="765"/>
      <c r="C24" s="770"/>
      <c r="D24" s="660" t="s">
        <v>254</v>
      </c>
      <c r="E24" s="774">
        <v>1</v>
      </c>
      <c r="F24" s="775">
        <v>121204</v>
      </c>
      <c r="G24" s="1182">
        <v>14000</v>
      </c>
      <c r="H24" s="1182">
        <v>12000</v>
      </c>
      <c r="I24" s="1182">
        <f t="shared" si="0"/>
        <v>6157</v>
      </c>
      <c r="J24" s="1242">
        <f t="shared" si="1"/>
        <v>51.308333333333337</v>
      </c>
      <c r="K24" s="769"/>
      <c r="L24" s="769"/>
      <c r="M24" s="769"/>
      <c r="N24" s="769">
        <v>6157</v>
      </c>
      <c r="O24" s="769"/>
      <c r="P24" s="769"/>
      <c r="Q24" s="769"/>
      <c r="R24" s="769"/>
      <c r="S24" s="769"/>
      <c r="T24" s="769"/>
    </row>
    <row r="25" spans="1:20" ht="14.45" customHeight="1" x14ac:dyDescent="0.2">
      <c r="A25" s="765"/>
      <c r="B25" s="765"/>
      <c r="C25" s="770"/>
      <c r="D25" s="779" t="s">
        <v>255</v>
      </c>
      <c r="E25" s="780">
        <v>1</v>
      </c>
      <c r="F25" s="775">
        <v>121132</v>
      </c>
      <c r="G25" s="1182">
        <v>750</v>
      </c>
      <c r="H25" s="1182">
        <v>1500</v>
      </c>
      <c r="I25" s="1182">
        <f t="shared" si="0"/>
        <v>957</v>
      </c>
      <c r="J25" s="1242">
        <f t="shared" si="1"/>
        <v>63.800000000000004</v>
      </c>
      <c r="K25" s="769"/>
      <c r="L25" s="769"/>
      <c r="M25" s="769"/>
      <c r="N25" s="769">
        <v>957</v>
      </c>
      <c r="O25" s="769"/>
      <c r="P25" s="769"/>
      <c r="Q25" s="769"/>
      <c r="R25" s="769"/>
      <c r="S25" s="769"/>
      <c r="T25" s="769"/>
    </row>
    <row r="26" spans="1:20" ht="14.45" customHeight="1" x14ac:dyDescent="0.2">
      <c r="A26" s="765"/>
      <c r="B26" s="765"/>
      <c r="C26" s="770"/>
      <c r="D26" s="661" t="s">
        <v>154</v>
      </c>
      <c r="E26" s="774">
        <v>1</v>
      </c>
      <c r="F26" s="775">
        <v>121203</v>
      </c>
      <c r="G26" s="1182">
        <v>6500</v>
      </c>
      <c r="H26" s="1182">
        <v>6500</v>
      </c>
      <c r="I26" s="1182">
        <f t="shared" si="0"/>
        <v>5358</v>
      </c>
      <c r="J26" s="1242">
        <f t="shared" si="1"/>
        <v>82.430769230769229</v>
      </c>
      <c r="K26" s="769"/>
      <c r="L26" s="769"/>
      <c r="M26" s="769">
        <v>1098</v>
      </c>
      <c r="N26" s="769">
        <v>4067</v>
      </c>
      <c r="O26" s="769">
        <v>193</v>
      </c>
      <c r="P26" s="769"/>
      <c r="Q26" s="769"/>
      <c r="R26" s="769"/>
      <c r="S26" s="769"/>
      <c r="T26" s="769"/>
    </row>
    <row r="27" spans="1:20" ht="14.45" customHeight="1" x14ac:dyDescent="0.2">
      <c r="A27" s="765"/>
      <c r="B27" s="765"/>
      <c r="C27" s="770"/>
      <c r="D27" s="655" t="s">
        <v>256</v>
      </c>
      <c r="E27" s="774"/>
      <c r="F27" s="658"/>
      <c r="G27" s="1020"/>
      <c r="H27" s="1020"/>
      <c r="I27" s="1182"/>
      <c r="J27" s="1242"/>
      <c r="K27" s="769"/>
      <c r="L27" s="769"/>
      <c r="M27" s="769"/>
      <c r="N27" s="769"/>
      <c r="O27" s="769"/>
      <c r="P27" s="769"/>
      <c r="Q27" s="769"/>
      <c r="R27" s="769"/>
      <c r="S27" s="769"/>
      <c r="T27" s="769"/>
    </row>
    <row r="28" spans="1:20" ht="14.45" customHeight="1" x14ac:dyDescent="0.2">
      <c r="A28" s="765"/>
      <c r="B28" s="765"/>
      <c r="C28" s="770"/>
      <c r="D28" s="660" t="s">
        <v>257</v>
      </c>
      <c r="E28" s="774">
        <v>2</v>
      </c>
      <c r="F28" s="775">
        <v>121504</v>
      </c>
      <c r="G28" s="1182">
        <v>4000</v>
      </c>
      <c r="H28" s="1182">
        <v>4000</v>
      </c>
      <c r="I28" s="1182">
        <f t="shared" si="0"/>
        <v>2050</v>
      </c>
      <c r="J28" s="1242">
        <f t="shared" si="1"/>
        <v>51.249999999999993</v>
      </c>
      <c r="K28" s="769"/>
      <c r="L28" s="769"/>
      <c r="M28" s="769"/>
      <c r="N28" s="769"/>
      <c r="O28" s="769">
        <v>2050</v>
      </c>
      <c r="P28" s="769"/>
      <c r="Q28" s="769"/>
      <c r="R28" s="769"/>
      <c r="S28" s="769"/>
      <c r="T28" s="769"/>
    </row>
    <row r="29" spans="1:20" ht="14.45" customHeight="1" x14ac:dyDescent="0.2">
      <c r="A29" s="765"/>
      <c r="B29" s="765"/>
      <c r="C29" s="770"/>
      <c r="D29" s="660" t="s">
        <v>155</v>
      </c>
      <c r="E29" s="774"/>
      <c r="F29" s="775"/>
      <c r="G29" s="1182"/>
      <c r="H29" s="1182"/>
      <c r="I29" s="1182"/>
      <c r="J29" s="1242"/>
      <c r="K29" s="769"/>
      <c r="L29" s="769"/>
      <c r="M29" s="769"/>
      <c r="N29" s="769"/>
      <c r="O29" s="769"/>
      <c r="P29" s="769"/>
      <c r="Q29" s="769"/>
      <c r="R29" s="769"/>
      <c r="S29" s="769"/>
      <c r="T29" s="769"/>
    </row>
    <row r="30" spans="1:20" ht="12.6" customHeight="1" x14ac:dyDescent="0.2">
      <c r="A30" s="764"/>
      <c r="B30" s="781"/>
      <c r="C30" s="782"/>
      <c r="D30" s="658" t="s">
        <v>258</v>
      </c>
      <c r="E30" s="774">
        <v>1</v>
      </c>
      <c r="F30" s="658">
        <v>121403</v>
      </c>
      <c r="G30" s="1020">
        <v>50</v>
      </c>
      <c r="H30" s="1020">
        <v>50</v>
      </c>
      <c r="I30" s="1182">
        <f t="shared" si="0"/>
        <v>0</v>
      </c>
      <c r="J30" s="1242">
        <f t="shared" si="1"/>
        <v>0</v>
      </c>
      <c r="K30" s="769"/>
      <c r="L30" s="769"/>
      <c r="M30" s="769"/>
      <c r="N30" s="769"/>
      <c r="O30" s="769"/>
      <c r="P30" s="769"/>
      <c r="Q30" s="769"/>
      <c r="R30" s="769"/>
      <c r="S30" s="769"/>
      <c r="T30" s="769"/>
    </row>
    <row r="31" spans="1:20" ht="12.6" customHeight="1" x14ac:dyDescent="0.2">
      <c r="A31" s="764"/>
      <c r="B31" s="781"/>
      <c r="C31" s="782"/>
      <c r="D31" s="658" t="s">
        <v>574</v>
      </c>
      <c r="E31" s="658"/>
      <c r="F31" s="658"/>
      <c r="G31" s="1020"/>
      <c r="H31" s="1020"/>
      <c r="I31" s="1182"/>
      <c r="J31" s="1242"/>
      <c r="K31" s="769"/>
      <c r="L31" s="769"/>
      <c r="M31" s="769"/>
      <c r="N31" s="769"/>
      <c r="O31" s="769"/>
      <c r="P31" s="769"/>
      <c r="Q31" s="769"/>
      <c r="R31" s="769"/>
      <c r="S31" s="769"/>
      <c r="T31" s="769"/>
    </row>
    <row r="32" spans="1:20" ht="12.6" customHeight="1" x14ac:dyDescent="0.2">
      <c r="A32" s="764"/>
      <c r="B32" s="764"/>
      <c r="C32" s="783"/>
      <c r="D32" s="655" t="s">
        <v>259</v>
      </c>
      <c r="E32" s="658">
        <v>1</v>
      </c>
      <c r="F32" s="658">
        <v>121301</v>
      </c>
      <c r="G32" s="1020">
        <v>2500</v>
      </c>
      <c r="H32" s="1020">
        <v>0</v>
      </c>
      <c r="I32" s="1182">
        <f t="shared" si="0"/>
        <v>0</v>
      </c>
      <c r="J32" s="1242"/>
      <c r="K32" s="769"/>
      <c r="L32" s="769"/>
      <c r="M32" s="769"/>
      <c r="N32" s="769"/>
      <c r="O32" s="769"/>
      <c r="P32" s="769"/>
      <c r="Q32" s="769"/>
      <c r="R32" s="769"/>
      <c r="S32" s="769"/>
      <c r="T32" s="769"/>
    </row>
    <row r="33" spans="1:20" ht="12.6" customHeight="1" x14ac:dyDescent="0.2">
      <c r="A33" s="764"/>
      <c r="B33" s="764"/>
      <c r="C33" s="783"/>
      <c r="D33" s="745" t="s">
        <v>150</v>
      </c>
      <c r="E33" s="774"/>
      <c r="F33" s="658"/>
      <c r="G33" s="1020"/>
      <c r="H33" s="1020"/>
      <c r="I33" s="1182"/>
      <c r="J33" s="1242"/>
      <c r="K33" s="769"/>
      <c r="L33" s="769"/>
      <c r="M33" s="769"/>
      <c r="N33" s="769"/>
      <c r="O33" s="769"/>
      <c r="P33" s="769"/>
      <c r="Q33" s="769"/>
      <c r="R33" s="769"/>
      <c r="S33" s="769"/>
      <c r="T33" s="769"/>
    </row>
    <row r="34" spans="1:20" ht="12.6" customHeight="1" x14ac:dyDescent="0.2">
      <c r="A34" s="764"/>
      <c r="B34" s="764"/>
      <c r="C34" s="783"/>
      <c r="D34" s="784" t="s">
        <v>260</v>
      </c>
      <c r="E34" s="774">
        <v>2</v>
      </c>
      <c r="F34" s="658">
        <v>221902</v>
      </c>
      <c r="G34" s="1020">
        <v>74335</v>
      </c>
      <c r="H34" s="1020">
        <v>67889</v>
      </c>
      <c r="I34" s="1182">
        <f t="shared" si="0"/>
        <v>49425</v>
      </c>
      <c r="J34" s="1242">
        <f t="shared" si="1"/>
        <v>72.802663170764035</v>
      </c>
      <c r="K34" s="769"/>
      <c r="L34" s="769"/>
      <c r="M34" s="769">
        <v>49425</v>
      </c>
      <c r="N34" s="769"/>
      <c r="O34" s="769"/>
      <c r="P34" s="769"/>
      <c r="Q34" s="769"/>
      <c r="R34" s="769"/>
      <c r="S34" s="769"/>
      <c r="T34" s="769"/>
    </row>
    <row r="35" spans="1:20" ht="12.6" customHeight="1" x14ac:dyDescent="0.2">
      <c r="A35" s="764"/>
      <c r="B35" s="764"/>
      <c r="C35" s="783"/>
      <c r="D35" s="785" t="s">
        <v>261</v>
      </c>
      <c r="E35" s="774">
        <v>2</v>
      </c>
      <c r="F35" s="658" t="s">
        <v>262</v>
      </c>
      <c r="G35" s="1020">
        <v>22320</v>
      </c>
      <c r="H35" s="1020">
        <v>22820</v>
      </c>
      <c r="I35" s="1182">
        <f t="shared" si="0"/>
        <v>11167</v>
      </c>
      <c r="J35" s="1242">
        <f t="shared" si="1"/>
        <v>48.935144609991241</v>
      </c>
      <c r="K35" s="769"/>
      <c r="L35" s="769">
        <v>2524</v>
      </c>
      <c r="M35" s="769">
        <v>196</v>
      </c>
      <c r="N35" s="769">
        <v>8447</v>
      </c>
      <c r="O35" s="769"/>
      <c r="P35" s="769"/>
      <c r="Q35" s="769"/>
      <c r="R35" s="769"/>
      <c r="S35" s="769"/>
      <c r="T35" s="769"/>
    </row>
    <row r="36" spans="1:20" ht="12.6" customHeight="1" x14ac:dyDescent="0.2">
      <c r="A36" s="764"/>
      <c r="B36" s="764"/>
      <c r="C36" s="783"/>
      <c r="D36" s="785" t="s">
        <v>1189</v>
      </c>
      <c r="E36" s="774">
        <v>1</v>
      </c>
      <c r="F36" s="658">
        <v>121118</v>
      </c>
      <c r="G36" s="1020">
        <v>200</v>
      </c>
      <c r="H36" s="1020">
        <v>200</v>
      </c>
      <c r="I36" s="1182">
        <f t="shared" si="0"/>
        <v>0</v>
      </c>
      <c r="J36" s="1242">
        <f t="shared" si="1"/>
        <v>0</v>
      </c>
      <c r="K36" s="769"/>
      <c r="L36" s="769"/>
      <c r="M36" s="769"/>
      <c r="N36" s="769"/>
      <c r="O36" s="769"/>
      <c r="P36" s="769"/>
      <c r="Q36" s="769"/>
      <c r="R36" s="769"/>
      <c r="S36" s="769"/>
      <c r="T36" s="769"/>
    </row>
    <row r="37" spans="1:20" ht="12.6" customHeight="1" x14ac:dyDescent="0.2">
      <c r="A37" s="764"/>
      <c r="B37" s="764"/>
      <c r="C37" s="783"/>
      <c r="D37" s="661" t="s">
        <v>1190</v>
      </c>
      <c r="E37" s="774">
        <v>1</v>
      </c>
      <c r="F37" s="658">
        <v>121515</v>
      </c>
      <c r="G37" s="1020">
        <v>200</v>
      </c>
      <c r="H37" s="1020">
        <v>200</v>
      </c>
      <c r="I37" s="1182">
        <f t="shared" si="0"/>
        <v>0</v>
      </c>
      <c r="J37" s="1242">
        <f t="shared" si="1"/>
        <v>0</v>
      </c>
      <c r="K37" s="769"/>
      <c r="L37" s="769"/>
      <c r="M37" s="769"/>
      <c r="N37" s="769"/>
      <c r="O37" s="769"/>
      <c r="P37" s="769"/>
      <c r="Q37" s="769"/>
      <c r="R37" s="769"/>
      <c r="S37" s="769"/>
      <c r="T37" s="769"/>
    </row>
    <row r="38" spans="1:20" ht="14.1" customHeight="1" x14ac:dyDescent="0.2">
      <c r="A38" s="764"/>
      <c r="B38" s="764"/>
      <c r="C38" s="783"/>
      <c r="D38" s="771" t="s">
        <v>263</v>
      </c>
      <c r="E38" s="774"/>
      <c r="F38" s="658"/>
      <c r="G38" s="1020"/>
      <c r="H38" s="1020"/>
      <c r="I38" s="1182"/>
      <c r="J38" s="1242"/>
      <c r="K38" s="769"/>
      <c r="L38" s="769"/>
      <c r="M38" s="769"/>
      <c r="N38" s="769"/>
      <c r="O38" s="769"/>
      <c r="P38" s="769"/>
      <c r="Q38" s="769"/>
      <c r="R38" s="769"/>
      <c r="S38" s="769"/>
      <c r="T38" s="769"/>
    </row>
    <row r="39" spans="1:20" ht="14.1" customHeight="1" x14ac:dyDescent="0.2">
      <c r="A39" s="764"/>
      <c r="B39" s="764"/>
      <c r="C39" s="783"/>
      <c r="D39" s="655" t="s">
        <v>264</v>
      </c>
      <c r="E39" s="774">
        <v>1</v>
      </c>
      <c r="F39" s="658">
        <v>121601</v>
      </c>
      <c r="G39" s="1020">
        <v>500</v>
      </c>
      <c r="H39" s="1020">
        <v>500</v>
      </c>
      <c r="I39" s="1182">
        <f t="shared" si="0"/>
        <v>33</v>
      </c>
      <c r="J39" s="1242">
        <f t="shared" si="1"/>
        <v>6.6000000000000005</v>
      </c>
      <c r="K39" s="769"/>
      <c r="L39" s="769"/>
      <c r="M39" s="769">
        <v>33</v>
      </c>
      <c r="N39" s="769"/>
      <c r="O39" s="769"/>
      <c r="P39" s="769"/>
      <c r="Q39" s="769"/>
      <c r="R39" s="769"/>
      <c r="S39" s="769"/>
      <c r="T39" s="769"/>
    </row>
    <row r="40" spans="1:20" ht="23.25" customHeight="1" x14ac:dyDescent="0.2">
      <c r="A40" s="764"/>
      <c r="B40" s="764"/>
      <c r="C40" s="783"/>
      <c r="D40" s="659" t="s">
        <v>265</v>
      </c>
      <c r="E40" s="774"/>
      <c r="F40" s="774"/>
      <c r="G40" s="1119"/>
      <c r="H40" s="1119"/>
      <c r="I40" s="1182"/>
      <c r="J40" s="1242"/>
      <c r="K40" s="769"/>
      <c r="L40" s="769"/>
      <c r="M40" s="769"/>
      <c r="N40" s="769"/>
      <c r="O40" s="769"/>
      <c r="P40" s="769"/>
      <c r="Q40" s="769"/>
      <c r="R40" s="769"/>
      <c r="S40" s="769"/>
      <c r="T40" s="769"/>
    </row>
    <row r="41" spans="1:20" ht="14.1" customHeight="1" x14ac:dyDescent="0.2">
      <c r="A41" s="764"/>
      <c r="B41" s="764"/>
      <c r="C41" s="783"/>
      <c r="D41" s="655" t="s">
        <v>266</v>
      </c>
      <c r="E41" s="774">
        <v>2</v>
      </c>
      <c r="F41" s="658">
        <v>121517</v>
      </c>
      <c r="G41" s="1020">
        <v>3000</v>
      </c>
      <c r="H41" s="1020">
        <v>3000</v>
      </c>
      <c r="I41" s="1182">
        <f t="shared" si="0"/>
        <v>3000</v>
      </c>
      <c r="J41" s="1242">
        <f t="shared" si="1"/>
        <v>100</v>
      </c>
      <c r="K41" s="769"/>
      <c r="L41" s="769"/>
      <c r="M41" s="769"/>
      <c r="N41" s="769"/>
      <c r="O41" s="769">
        <v>3000</v>
      </c>
      <c r="P41" s="769"/>
      <c r="Q41" s="769"/>
      <c r="R41" s="769"/>
      <c r="S41" s="769"/>
      <c r="T41" s="769"/>
    </row>
    <row r="42" spans="1:20" x14ac:dyDescent="0.2">
      <c r="A42" s="786"/>
      <c r="B42" s="786"/>
      <c r="C42" s="787"/>
      <c r="D42" s="788" t="s">
        <v>267</v>
      </c>
      <c r="E42" s="789"/>
      <c r="F42" s="790"/>
      <c r="G42" s="1035">
        <f>SUM(G3:G41)</f>
        <v>201793</v>
      </c>
      <c r="H42" s="1035">
        <f t="shared" ref="H42:T42" si="2">SUM(H3:H41)</f>
        <v>181109</v>
      </c>
      <c r="I42" s="1035">
        <f t="shared" si="2"/>
        <v>116193</v>
      </c>
      <c r="J42" s="1190">
        <f t="shared" si="1"/>
        <v>64.156392007023399</v>
      </c>
      <c r="K42" s="1035">
        <f t="shared" si="2"/>
        <v>0</v>
      </c>
      <c r="L42" s="1035">
        <f t="shared" si="2"/>
        <v>2524</v>
      </c>
      <c r="M42" s="1297">
        <f t="shared" si="2"/>
        <v>50752</v>
      </c>
      <c r="N42" s="1035">
        <f t="shared" si="2"/>
        <v>57674</v>
      </c>
      <c r="O42" s="1035">
        <f t="shared" si="2"/>
        <v>5243</v>
      </c>
      <c r="P42" s="1035">
        <f t="shared" si="2"/>
        <v>0</v>
      </c>
      <c r="Q42" s="1035">
        <f t="shared" si="2"/>
        <v>0</v>
      </c>
      <c r="R42" s="1035">
        <f t="shared" si="2"/>
        <v>0</v>
      </c>
      <c r="S42" s="1035">
        <f t="shared" si="2"/>
        <v>0</v>
      </c>
      <c r="T42" s="1035">
        <f t="shared" si="2"/>
        <v>0</v>
      </c>
    </row>
    <row r="43" spans="1:20" x14ac:dyDescent="0.2">
      <c r="A43" s="791"/>
      <c r="B43" s="791"/>
      <c r="C43" s="783"/>
      <c r="D43" s="655" t="s">
        <v>268</v>
      </c>
      <c r="E43" s="792"/>
      <c r="F43" s="658"/>
      <c r="G43" s="1020"/>
      <c r="H43" s="1020"/>
      <c r="I43" s="1182">
        <f t="shared" si="0"/>
        <v>0</v>
      </c>
      <c r="J43" s="1242"/>
      <c r="K43" s="793"/>
      <c r="L43" s="793"/>
      <c r="M43" s="793"/>
      <c r="N43" s="793"/>
      <c r="O43" s="793"/>
      <c r="P43" s="793"/>
      <c r="Q43" s="793"/>
      <c r="R43" s="793"/>
      <c r="S43" s="793"/>
      <c r="T43" s="793"/>
    </row>
    <row r="44" spans="1:20" ht="24" x14ac:dyDescent="0.2">
      <c r="A44" s="791"/>
      <c r="B44" s="791"/>
      <c r="C44" s="783" t="s">
        <v>269</v>
      </c>
      <c r="D44" s="794" t="s">
        <v>270</v>
      </c>
      <c r="E44" s="792"/>
      <c r="F44" s="658">
        <v>121401</v>
      </c>
      <c r="G44" s="1020">
        <v>21200</v>
      </c>
      <c r="H44" s="1020">
        <v>2000</v>
      </c>
      <c r="I44" s="1182">
        <f t="shared" si="0"/>
        <v>0</v>
      </c>
      <c r="J44" s="1242">
        <f t="shared" si="1"/>
        <v>0</v>
      </c>
      <c r="K44" s="658"/>
      <c r="L44" s="658"/>
      <c r="M44" s="658"/>
      <c r="N44" s="658"/>
      <c r="O44" s="658"/>
      <c r="P44" s="658"/>
      <c r="Q44" s="658"/>
      <c r="R44" s="658"/>
      <c r="S44" s="658"/>
      <c r="T44" s="658"/>
    </row>
    <row r="45" spans="1:20" x14ac:dyDescent="0.2">
      <c r="A45" s="791"/>
      <c r="B45" s="791"/>
      <c r="C45" s="783"/>
      <c r="D45" s="655" t="s">
        <v>1598</v>
      </c>
      <c r="E45" s="792"/>
      <c r="F45" s="658"/>
      <c r="G45" s="1020"/>
      <c r="H45" s="1020"/>
      <c r="I45" s="1182"/>
      <c r="J45" s="1242"/>
      <c r="K45" s="658"/>
      <c r="L45" s="658"/>
      <c r="M45" s="658"/>
      <c r="N45" s="658"/>
      <c r="O45" s="658"/>
      <c r="P45" s="658"/>
      <c r="Q45" s="658"/>
      <c r="R45" s="658"/>
      <c r="S45" s="658"/>
      <c r="T45" s="658"/>
    </row>
    <row r="46" spans="1:20" x14ac:dyDescent="0.2">
      <c r="A46" s="791"/>
      <c r="B46" s="791"/>
      <c r="C46" s="783" t="s">
        <v>271</v>
      </c>
      <c r="D46" s="795" t="s">
        <v>606</v>
      </c>
      <c r="E46" s="792"/>
      <c r="F46" s="658">
        <v>121405</v>
      </c>
      <c r="G46" s="1020">
        <v>2780</v>
      </c>
      <c r="H46" s="1020">
        <v>1000</v>
      </c>
      <c r="I46" s="1182">
        <f t="shared" si="0"/>
        <v>0</v>
      </c>
      <c r="J46" s="1242">
        <f t="shared" si="1"/>
        <v>0</v>
      </c>
      <c r="K46" s="658"/>
      <c r="L46" s="658"/>
      <c r="M46" s="658"/>
      <c r="N46" s="658"/>
      <c r="O46" s="658"/>
      <c r="P46" s="658"/>
      <c r="Q46" s="658"/>
      <c r="R46" s="658"/>
      <c r="S46" s="658"/>
      <c r="T46" s="658"/>
    </row>
    <row r="47" spans="1:20" ht="24" x14ac:dyDescent="0.2">
      <c r="A47" s="791"/>
      <c r="B47" s="791"/>
      <c r="C47" s="783" t="s">
        <v>367</v>
      </c>
      <c r="D47" s="796" t="s">
        <v>272</v>
      </c>
      <c r="E47" s="792"/>
      <c r="F47" s="658">
        <v>121402</v>
      </c>
      <c r="G47" s="1020">
        <v>3819</v>
      </c>
      <c r="H47" s="1020">
        <v>0</v>
      </c>
      <c r="I47" s="1182">
        <f t="shared" si="0"/>
        <v>0</v>
      </c>
      <c r="J47" s="1242"/>
      <c r="K47" s="658"/>
      <c r="L47" s="658"/>
      <c r="M47" s="658"/>
      <c r="N47" s="658"/>
      <c r="O47" s="658"/>
      <c r="P47" s="658"/>
      <c r="Q47" s="658"/>
      <c r="R47" s="658"/>
      <c r="S47" s="658"/>
      <c r="T47" s="658"/>
    </row>
    <row r="48" spans="1:20" x14ac:dyDescent="0.2">
      <c r="A48" s="786"/>
      <c r="B48" s="786"/>
      <c r="C48" s="787"/>
      <c r="D48" s="788" t="s">
        <v>273</v>
      </c>
      <c r="E48" s="789"/>
      <c r="F48" s="790"/>
      <c r="G48" s="1035">
        <f>SUM(G42:G47)</f>
        <v>229592</v>
      </c>
      <c r="H48" s="1035">
        <f t="shared" ref="H48:T48" si="3">SUM(H42:H47)</f>
        <v>184109</v>
      </c>
      <c r="I48" s="1035">
        <f t="shared" si="3"/>
        <v>116193</v>
      </c>
      <c r="J48" s="1190">
        <f t="shared" si="1"/>
        <v>63.110983167580073</v>
      </c>
      <c r="K48" s="1035">
        <f t="shared" si="3"/>
        <v>0</v>
      </c>
      <c r="L48" s="1035">
        <f t="shared" si="3"/>
        <v>2524</v>
      </c>
      <c r="M48" s="1297">
        <f t="shared" si="3"/>
        <v>50752</v>
      </c>
      <c r="N48" s="1035">
        <f t="shared" si="3"/>
        <v>57674</v>
      </c>
      <c r="O48" s="1035">
        <f t="shared" si="3"/>
        <v>5243</v>
      </c>
      <c r="P48" s="1035">
        <f t="shared" si="3"/>
        <v>0</v>
      </c>
      <c r="Q48" s="1035">
        <f t="shared" si="3"/>
        <v>0</v>
      </c>
      <c r="R48" s="1035">
        <f t="shared" si="3"/>
        <v>0</v>
      </c>
      <c r="S48" s="1035">
        <f t="shared" si="3"/>
        <v>0</v>
      </c>
      <c r="T48" s="1035">
        <f t="shared" si="3"/>
        <v>0</v>
      </c>
    </row>
    <row r="49" spans="1:20" ht="12" customHeight="1" x14ac:dyDescent="0.2">
      <c r="A49" s="764">
        <v>1</v>
      </c>
      <c r="B49" s="764">
        <v>13</v>
      </c>
      <c r="C49" s="764"/>
      <c r="D49" s="766" t="s">
        <v>137</v>
      </c>
      <c r="E49" s="797" t="s">
        <v>274</v>
      </c>
      <c r="F49" s="793"/>
      <c r="G49" s="1123"/>
      <c r="H49" s="1123"/>
      <c r="I49" s="1182"/>
      <c r="J49" s="1242"/>
      <c r="K49" s="793"/>
      <c r="L49" s="769"/>
      <c r="M49" s="769"/>
      <c r="N49" s="769"/>
      <c r="O49" s="769"/>
      <c r="P49" s="769"/>
      <c r="Q49" s="793"/>
      <c r="R49" s="793"/>
      <c r="S49" s="793"/>
      <c r="T49" s="793"/>
    </row>
    <row r="50" spans="1:20" x14ac:dyDescent="0.2">
      <c r="A50" s="764"/>
      <c r="B50" s="764"/>
      <c r="C50" s="783"/>
      <c r="D50" s="798" t="s">
        <v>275</v>
      </c>
      <c r="E50" s="797"/>
      <c r="F50" s="793"/>
      <c r="G50" s="1123"/>
      <c r="H50" s="1123"/>
      <c r="I50" s="1182"/>
      <c r="J50" s="1242"/>
      <c r="K50" s="793"/>
      <c r="L50" s="769"/>
      <c r="M50" s="769"/>
      <c r="N50" s="769"/>
      <c r="O50" s="769"/>
      <c r="P50" s="769"/>
      <c r="Q50" s="793"/>
      <c r="R50" s="793"/>
      <c r="S50" s="793"/>
      <c r="T50" s="793"/>
    </row>
    <row r="51" spans="1:20" ht="12" customHeight="1" x14ac:dyDescent="0.2">
      <c r="A51" s="764"/>
      <c r="B51" s="764"/>
      <c r="C51" s="783"/>
      <c r="D51" s="661" t="s">
        <v>220</v>
      </c>
      <c r="E51" s="799"/>
      <c r="F51" s="774"/>
      <c r="G51" s="1119"/>
      <c r="H51" s="1119"/>
      <c r="I51" s="1182"/>
      <c r="J51" s="1242"/>
      <c r="K51" s="658"/>
      <c r="L51" s="769"/>
      <c r="M51" s="769"/>
      <c r="N51" s="769"/>
      <c r="O51" s="769"/>
      <c r="P51" s="769"/>
      <c r="Q51" s="658"/>
      <c r="R51" s="658"/>
      <c r="S51" s="658"/>
      <c r="T51" s="658"/>
    </row>
    <row r="52" spans="1:20" ht="38.25" customHeight="1" x14ac:dyDescent="0.2">
      <c r="A52" s="764"/>
      <c r="B52" s="764"/>
      <c r="C52" s="783"/>
      <c r="D52" s="659" t="s">
        <v>276</v>
      </c>
      <c r="E52" s="658">
        <v>2</v>
      </c>
      <c r="F52" s="658">
        <v>131112</v>
      </c>
      <c r="G52" s="1020">
        <v>17000</v>
      </c>
      <c r="H52" s="1020">
        <v>17000</v>
      </c>
      <c r="I52" s="1182">
        <f t="shared" si="0"/>
        <v>17000</v>
      </c>
      <c r="J52" s="1242">
        <f t="shared" si="1"/>
        <v>100</v>
      </c>
      <c r="K52" s="658"/>
      <c r="L52" s="658"/>
      <c r="M52" s="658"/>
      <c r="N52" s="658"/>
      <c r="O52" s="658">
        <v>17000</v>
      </c>
      <c r="P52" s="658"/>
      <c r="Q52" s="658"/>
      <c r="R52" s="658"/>
      <c r="S52" s="658"/>
      <c r="T52" s="658"/>
    </row>
    <row r="53" spans="1:20" ht="24.75" customHeight="1" x14ac:dyDescent="0.2">
      <c r="A53" s="764"/>
      <c r="B53" s="764"/>
      <c r="C53" s="783"/>
      <c r="D53" s="800" t="s">
        <v>277</v>
      </c>
      <c r="E53" s="658">
        <v>2</v>
      </c>
      <c r="F53" s="658">
        <v>131123</v>
      </c>
      <c r="G53" s="1020">
        <v>3000</v>
      </c>
      <c r="H53" s="1020">
        <v>3000</v>
      </c>
      <c r="I53" s="1182">
        <f t="shared" si="0"/>
        <v>2845</v>
      </c>
      <c r="J53" s="1242">
        <f t="shared" si="1"/>
        <v>94.833333333333343</v>
      </c>
      <c r="K53" s="658"/>
      <c r="L53" s="658"/>
      <c r="M53" s="658"/>
      <c r="N53" s="658"/>
      <c r="O53" s="658">
        <v>2845</v>
      </c>
      <c r="P53" s="658"/>
      <c r="Q53" s="658"/>
      <c r="R53" s="658"/>
      <c r="S53" s="658"/>
      <c r="T53" s="658"/>
    </row>
    <row r="54" spans="1:20" ht="28.5" customHeight="1" x14ac:dyDescent="0.2">
      <c r="A54" s="764"/>
      <c r="B54" s="764"/>
      <c r="C54" s="783"/>
      <c r="D54" s="800" t="s">
        <v>1599</v>
      </c>
      <c r="E54" s="658">
        <v>2</v>
      </c>
      <c r="F54" s="658">
        <v>131212</v>
      </c>
      <c r="G54" s="1020">
        <v>1100</v>
      </c>
      <c r="H54" s="1020">
        <v>1472</v>
      </c>
      <c r="I54" s="1182">
        <f t="shared" si="0"/>
        <v>1256</v>
      </c>
      <c r="J54" s="1242">
        <f t="shared" si="1"/>
        <v>85.326086956521735</v>
      </c>
      <c r="K54" s="658">
        <v>695</v>
      </c>
      <c r="L54" s="658">
        <v>287</v>
      </c>
      <c r="M54" s="658">
        <v>274</v>
      </c>
      <c r="N54" s="658"/>
      <c r="O54" s="658"/>
      <c r="P54" s="658"/>
      <c r="Q54" s="658"/>
      <c r="R54" s="658"/>
      <c r="S54" s="658"/>
      <c r="T54" s="658"/>
    </row>
    <row r="55" spans="1:20" ht="22.5" customHeight="1" x14ac:dyDescent="0.2">
      <c r="A55" s="764"/>
      <c r="B55" s="764"/>
      <c r="C55" s="783"/>
      <c r="D55" s="800" t="s">
        <v>278</v>
      </c>
      <c r="E55" s="658">
        <v>2</v>
      </c>
      <c r="F55" s="658">
        <v>131122</v>
      </c>
      <c r="G55" s="1020">
        <v>2000</v>
      </c>
      <c r="H55" s="1020">
        <v>943</v>
      </c>
      <c r="I55" s="1182">
        <f t="shared" si="0"/>
        <v>930</v>
      </c>
      <c r="J55" s="1242">
        <f t="shared" si="1"/>
        <v>98.621420996818671</v>
      </c>
      <c r="K55" s="658">
        <v>809</v>
      </c>
      <c r="L55" s="658">
        <v>114</v>
      </c>
      <c r="M55" s="658">
        <v>7</v>
      </c>
      <c r="N55" s="658"/>
      <c r="O55" s="658"/>
      <c r="P55" s="658"/>
      <c r="Q55" s="658"/>
      <c r="R55" s="658"/>
      <c r="S55" s="658"/>
      <c r="T55" s="658"/>
    </row>
    <row r="56" spans="1:20" ht="15" customHeight="1" x14ac:dyDescent="0.2">
      <c r="A56" s="764"/>
      <c r="B56" s="764"/>
      <c r="C56" s="783"/>
      <c r="D56" s="655" t="s">
        <v>279</v>
      </c>
      <c r="E56" s="658">
        <v>2</v>
      </c>
      <c r="F56" s="658">
        <v>131107</v>
      </c>
      <c r="G56" s="1020">
        <v>45000</v>
      </c>
      <c r="H56" s="1020">
        <v>45000</v>
      </c>
      <c r="I56" s="1182">
        <f t="shared" si="0"/>
        <v>45000</v>
      </c>
      <c r="J56" s="1242">
        <f t="shared" si="1"/>
        <v>100</v>
      </c>
      <c r="K56" s="658"/>
      <c r="L56" s="658"/>
      <c r="M56" s="658"/>
      <c r="N56" s="658"/>
      <c r="O56" s="658">
        <v>45000</v>
      </c>
      <c r="P56" s="658"/>
      <c r="Q56" s="658"/>
      <c r="R56" s="658"/>
      <c r="S56" s="658"/>
      <c r="T56" s="658"/>
    </row>
    <row r="57" spans="1:20" ht="15" customHeight="1" x14ac:dyDescent="0.2">
      <c r="A57" s="764"/>
      <c r="B57" s="764"/>
      <c r="C57" s="783"/>
      <c r="D57" s="655" t="s">
        <v>280</v>
      </c>
      <c r="E57" s="658">
        <v>2</v>
      </c>
      <c r="F57" s="658">
        <v>131128</v>
      </c>
      <c r="G57" s="1020">
        <v>11000</v>
      </c>
      <c r="H57" s="1020">
        <v>0</v>
      </c>
      <c r="I57" s="1182">
        <f t="shared" si="0"/>
        <v>0</v>
      </c>
      <c r="J57" s="1242"/>
      <c r="K57" s="658"/>
      <c r="L57" s="658"/>
      <c r="M57" s="658"/>
      <c r="N57" s="658"/>
      <c r="O57" s="658"/>
      <c r="P57" s="658"/>
      <c r="Q57" s="658"/>
      <c r="R57" s="658"/>
      <c r="S57" s="658"/>
      <c r="T57" s="658"/>
    </row>
    <row r="58" spans="1:20" ht="39.75" customHeight="1" x14ac:dyDescent="0.2">
      <c r="A58" s="764"/>
      <c r="B58" s="764"/>
      <c r="C58" s="783"/>
      <c r="D58" s="659" t="s">
        <v>1600</v>
      </c>
      <c r="E58" s="658">
        <v>2</v>
      </c>
      <c r="F58" s="658">
        <v>131129</v>
      </c>
      <c r="G58" s="1020">
        <v>2500</v>
      </c>
      <c r="H58" s="1020">
        <v>2500</v>
      </c>
      <c r="I58" s="1182">
        <f t="shared" si="0"/>
        <v>2500</v>
      </c>
      <c r="J58" s="1242">
        <f t="shared" si="1"/>
        <v>100</v>
      </c>
      <c r="K58" s="658"/>
      <c r="L58" s="658"/>
      <c r="M58" s="658"/>
      <c r="N58" s="658"/>
      <c r="O58" s="658">
        <v>2500</v>
      </c>
      <c r="P58" s="658"/>
      <c r="Q58" s="658"/>
      <c r="R58" s="658"/>
      <c r="S58" s="658"/>
      <c r="T58" s="658"/>
    </row>
    <row r="59" spans="1:20" ht="14.1" customHeight="1" x14ac:dyDescent="0.2">
      <c r="A59" s="764"/>
      <c r="B59" s="764"/>
      <c r="C59" s="783"/>
      <c r="D59" s="801" t="s">
        <v>281</v>
      </c>
      <c r="E59" s="802"/>
      <c r="F59" s="802"/>
      <c r="G59" s="1183"/>
      <c r="H59" s="1183"/>
      <c r="I59" s="1182"/>
      <c r="J59" s="1242"/>
      <c r="K59" s="658"/>
      <c r="L59" s="658"/>
      <c r="M59" s="658"/>
      <c r="N59" s="658"/>
      <c r="O59" s="658"/>
      <c r="P59" s="658"/>
      <c r="Q59" s="658"/>
      <c r="R59" s="658"/>
      <c r="S59" s="658"/>
      <c r="T59" s="658"/>
    </row>
    <row r="60" spans="1:20" ht="24.95" customHeight="1" x14ac:dyDescent="0.2">
      <c r="A60" s="764"/>
      <c r="B60" s="764"/>
      <c r="C60" s="783"/>
      <c r="D60" s="800" t="s">
        <v>282</v>
      </c>
      <c r="E60" s="803"/>
      <c r="F60" s="803"/>
      <c r="G60" s="1128"/>
      <c r="H60" s="1128"/>
      <c r="I60" s="1182"/>
      <c r="J60" s="1242"/>
      <c r="K60" s="658"/>
      <c r="L60" s="658"/>
      <c r="M60" s="658"/>
      <c r="N60" s="658"/>
      <c r="O60" s="658"/>
      <c r="P60" s="658"/>
      <c r="Q60" s="658"/>
      <c r="R60" s="658"/>
      <c r="S60" s="658"/>
      <c r="T60" s="658"/>
    </row>
    <row r="61" spans="1:20" ht="15" customHeight="1" x14ac:dyDescent="0.2">
      <c r="A61" s="764"/>
      <c r="B61" s="764"/>
      <c r="C61" s="783"/>
      <c r="D61" s="655" t="s">
        <v>283</v>
      </c>
      <c r="E61" s="658">
        <v>2</v>
      </c>
      <c r="F61" s="658">
        <v>131201</v>
      </c>
      <c r="G61" s="1020">
        <v>2000</v>
      </c>
      <c r="H61" s="1020">
        <v>1830</v>
      </c>
      <c r="I61" s="1182">
        <f t="shared" si="0"/>
        <v>1830</v>
      </c>
      <c r="J61" s="1242">
        <f t="shared" si="1"/>
        <v>100</v>
      </c>
      <c r="K61" s="658">
        <v>1346</v>
      </c>
      <c r="L61" s="658">
        <v>449</v>
      </c>
      <c r="M61" s="658">
        <v>35</v>
      </c>
      <c r="N61" s="658"/>
      <c r="O61" s="658"/>
      <c r="P61" s="658"/>
      <c r="Q61" s="658"/>
      <c r="R61" s="658"/>
      <c r="S61" s="658"/>
      <c r="T61" s="658"/>
    </row>
    <row r="62" spans="1:20" ht="15" customHeight="1" x14ac:dyDescent="0.2">
      <c r="A62" s="764"/>
      <c r="B62" s="764"/>
      <c r="C62" s="783"/>
      <c r="D62" s="655" t="s">
        <v>284</v>
      </c>
      <c r="E62" s="658">
        <v>2</v>
      </c>
      <c r="F62" s="658">
        <v>131202</v>
      </c>
      <c r="G62" s="1020">
        <v>2200</v>
      </c>
      <c r="H62" s="1020">
        <v>3700</v>
      </c>
      <c r="I62" s="1182">
        <f t="shared" si="0"/>
        <v>3508</v>
      </c>
      <c r="J62" s="1242">
        <f t="shared" si="1"/>
        <v>94.810810810810807</v>
      </c>
      <c r="K62" s="658">
        <v>1186</v>
      </c>
      <c r="L62" s="658">
        <v>370</v>
      </c>
      <c r="M62" s="658">
        <v>901</v>
      </c>
      <c r="N62" s="658"/>
      <c r="O62" s="658">
        <v>51</v>
      </c>
      <c r="P62" s="658"/>
      <c r="Q62" s="658"/>
      <c r="R62" s="658">
        <v>1000</v>
      </c>
      <c r="S62" s="658"/>
      <c r="T62" s="658"/>
    </row>
    <row r="63" spans="1:20" ht="15" customHeight="1" x14ac:dyDescent="0.2">
      <c r="A63" s="764"/>
      <c r="B63" s="764"/>
      <c r="C63" s="783"/>
      <c r="D63" s="655" t="s">
        <v>285</v>
      </c>
      <c r="E63" s="658">
        <v>2</v>
      </c>
      <c r="F63" s="658">
        <v>131205</v>
      </c>
      <c r="G63" s="1020">
        <v>3650</v>
      </c>
      <c r="H63" s="1020">
        <v>2123</v>
      </c>
      <c r="I63" s="1182">
        <f t="shared" si="0"/>
        <v>2123</v>
      </c>
      <c r="J63" s="1242">
        <f t="shared" si="1"/>
        <v>100</v>
      </c>
      <c r="K63" s="658">
        <v>31</v>
      </c>
      <c r="L63" s="658">
        <v>10</v>
      </c>
      <c r="M63" s="658">
        <v>602</v>
      </c>
      <c r="N63" s="658"/>
      <c r="O63" s="658">
        <v>1480</v>
      </c>
      <c r="P63" s="658"/>
      <c r="Q63" s="658"/>
      <c r="R63" s="658"/>
      <c r="S63" s="658"/>
      <c r="T63" s="658"/>
    </row>
    <row r="64" spans="1:20" ht="15" customHeight="1" x14ac:dyDescent="0.2">
      <c r="A64" s="764"/>
      <c r="B64" s="764"/>
      <c r="C64" s="783"/>
      <c r="D64" s="655" t="s">
        <v>286</v>
      </c>
      <c r="E64" s="658">
        <v>2</v>
      </c>
      <c r="F64" s="658">
        <v>131206</v>
      </c>
      <c r="G64" s="1020">
        <v>250</v>
      </c>
      <c r="H64" s="1020">
        <v>250</v>
      </c>
      <c r="I64" s="1182">
        <f t="shared" si="0"/>
        <v>250</v>
      </c>
      <c r="J64" s="1242">
        <f t="shared" si="1"/>
        <v>100</v>
      </c>
      <c r="K64" s="658"/>
      <c r="L64" s="658"/>
      <c r="M64" s="658"/>
      <c r="N64" s="658"/>
      <c r="O64" s="658">
        <v>250</v>
      </c>
      <c r="P64" s="658"/>
      <c r="Q64" s="658"/>
      <c r="R64" s="658"/>
      <c r="S64" s="658"/>
      <c r="T64" s="658"/>
    </row>
    <row r="65" spans="1:20" ht="15" customHeight="1" x14ac:dyDescent="0.2">
      <c r="A65" s="764"/>
      <c r="B65" s="764"/>
      <c r="C65" s="783"/>
      <c r="D65" s="661" t="s">
        <v>287</v>
      </c>
      <c r="E65" s="658">
        <v>2</v>
      </c>
      <c r="F65" s="658">
        <v>131209</v>
      </c>
      <c r="G65" s="1020">
        <v>1195</v>
      </c>
      <c r="H65" s="1020">
        <v>1222</v>
      </c>
      <c r="I65" s="1182">
        <f t="shared" si="0"/>
        <v>1013</v>
      </c>
      <c r="J65" s="1242">
        <f t="shared" si="1"/>
        <v>82.896890343698857</v>
      </c>
      <c r="K65" s="658">
        <v>437</v>
      </c>
      <c r="L65" s="658">
        <v>187</v>
      </c>
      <c r="M65" s="658">
        <v>389</v>
      </c>
      <c r="N65" s="658"/>
      <c r="O65" s="658"/>
      <c r="P65" s="658"/>
      <c r="Q65" s="658"/>
      <c r="R65" s="658"/>
      <c r="S65" s="658"/>
      <c r="T65" s="658"/>
    </row>
    <row r="66" spans="1:20" ht="26.45" customHeight="1" x14ac:dyDescent="0.2">
      <c r="A66" s="764"/>
      <c r="B66" s="764"/>
      <c r="C66" s="783"/>
      <c r="D66" s="804" t="s">
        <v>1601</v>
      </c>
      <c r="E66" s="658">
        <v>2</v>
      </c>
      <c r="F66" s="658">
        <v>131214</v>
      </c>
      <c r="G66" s="1020">
        <v>500</v>
      </c>
      <c r="H66" s="1020">
        <v>500</v>
      </c>
      <c r="I66" s="1182">
        <f t="shared" si="0"/>
        <v>500</v>
      </c>
      <c r="J66" s="1242">
        <f t="shared" si="1"/>
        <v>100</v>
      </c>
      <c r="K66" s="658"/>
      <c r="L66" s="658"/>
      <c r="M66" s="658"/>
      <c r="N66" s="658"/>
      <c r="O66" s="658">
        <v>500</v>
      </c>
      <c r="P66" s="658"/>
      <c r="Q66" s="658"/>
      <c r="R66" s="658"/>
      <c r="S66" s="658"/>
      <c r="T66" s="658"/>
    </row>
    <row r="67" spans="1:20" ht="14.1" customHeight="1" x14ac:dyDescent="0.2">
      <c r="A67" s="764"/>
      <c r="B67" s="764"/>
      <c r="C67" s="783"/>
      <c r="D67" s="655" t="s">
        <v>256</v>
      </c>
      <c r="E67" s="658"/>
      <c r="F67" s="658"/>
      <c r="G67" s="1020"/>
      <c r="H67" s="1020"/>
      <c r="I67" s="1182"/>
      <c r="J67" s="1242"/>
      <c r="K67" s="658"/>
      <c r="L67" s="658"/>
      <c r="M67" s="658"/>
      <c r="N67" s="658"/>
      <c r="O67" s="658"/>
      <c r="P67" s="658"/>
      <c r="Q67" s="658"/>
      <c r="R67" s="658"/>
      <c r="S67" s="658"/>
      <c r="T67" s="658"/>
    </row>
    <row r="68" spans="1:20" ht="14.1" customHeight="1" x14ac:dyDescent="0.2">
      <c r="A68" s="764"/>
      <c r="B68" s="764"/>
      <c r="C68" s="783"/>
      <c r="D68" s="661" t="s">
        <v>288</v>
      </c>
      <c r="E68" s="658">
        <v>2</v>
      </c>
      <c r="F68" s="658">
        <v>131101</v>
      </c>
      <c r="G68" s="1020">
        <v>17000</v>
      </c>
      <c r="H68" s="1020">
        <v>17000</v>
      </c>
      <c r="I68" s="1182">
        <f t="shared" si="0"/>
        <v>17000</v>
      </c>
      <c r="J68" s="1242">
        <f t="shared" si="1"/>
        <v>100</v>
      </c>
      <c r="K68" s="658"/>
      <c r="L68" s="658"/>
      <c r="M68" s="658"/>
      <c r="N68" s="658">
        <v>10500</v>
      </c>
      <c r="O68" s="658">
        <v>6500</v>
      </c>
      <c r="P68" s="658"/>
      <c r="Q68" s="658"/>
      <c r="R68" s="658"/>
      <c r="S68" s="658"/>
      <c r="T68" s="658"/>
    </row>
    <row r="69" spans="1:20" ht="14.1" customHeight="1" x14ac:dyDescent="0.2">
      <c r="A69" s="764"/>
      <c r="B69" s="764"/>
      <c r="C69" s="783"/>
      <c r="D69" s="661" t="s">
        <v>289</v>
      </c>
      <c r="E69" s="658"/>
      <c r="F69" s="658"/>
      <c r="G69" s="1020"/>
      <c r="H69" s="1020"/>
      <c r="I69" s="1182"/>
      <c r="J69" s="1242"/>
      <c r="K69" s="658"/>
      <c r="L69" s="658"/>
      <c r="M69" s="658"/>
      <c r="N69" s="658"/>
      <c r="O69" s="658"/>
      <c r="P69" s="658"/>
      <c r="Q69" s="658"/>
      <c r="R69" s="658"/>
      <c r="S69" s="658"/>
      <c r="T69" s="658"/>
    </row>
    <row r="70" spans="1:20" ht="14.1" customHeight="1" x14ac:dyDescent="0.2">
      <c r="A70" s="764"/>
      <c r="B70" s="764"/>
      <c r="C70" s="783"/>
      <c r="D70" s="655" t="s">
        <v>162</v>
      </c>
      <c r="E70" s="658">
        <v>2</v>
      </c>
      <c r="F70" s="658">
        <v>131120</v>
      </c>
      <c r="G70" s="1020">
        <v>500</v>
      </c>
      <c r="H70" s="1020">
        <v>445</v>
      </c>
      <c r="I70" s="1182">
        <f t="shared" si="0"/>
        <v>445</v>
      </c>
      <c r="J70" s="1242">
        <f t="shared" si="1"/>
        <v>100</v>
      </c>
      <c r="K70" s="658"/>
      <c r="L70" s="658"/>
      <c r="M70" s="658">
        <v>445</v>
      </c>
      <c r="N70" s="658"/>
      <c r="O70" s="658"/>
      <c r="P70" s="658"/>
      <c r="Q70" s="658"/>
      <c r="R70" s="658"/>
      <c r="S70" s="658"/>
      <c r="T70" s="658"/>
    </row>
    <row r="71" spans="1:20" ht="14.1" customHeight="1" x14ac:dyDescent="0.2">
      <c r="A71" s="764"/>
      <c r="B71" s="764"/>
      <c r="C71" s="783"/>
      <c r="D71" s="655" t="s">
        <v>290</v>
      </c>
      <c r="E71" s="774"/>
      <c r="F71" s="774"/>
      <c r="G71" s="1119"/>
      <c r="H71" s="1119"/>
      <c r="I71" s="1182"/>
      <c r="J71" s="1242"/>
      <c r="K71" s="658"/>
      <c r="L71" s="658"/>
      <c r="M71" s="658"/>
      <c r="N71" s="658"/>
      <c r="O71" s="658"/>
      <c r="P71" s="658"/>
      <c r="Q71" s="658"/>
      <c r="R71" s="658"/>
      <c r="S71" s="658"/>
      <c r="T71" s="658"/>
    </row>
    <row r="72" spans="1:20" ht="14.1" customHeight="1" x14ac:dyDescent="0.2">
      <c r="A72" s="764"/>
      <c r="B72" s="764"/>
      <c r="C72" s="783"/>
      <c r="D72" s="655" t="s">
        <v>291</v>
      </c>
      <c r="E72" s="658">
        <v>2</v>
      </c>
      <c r="F72" s="658">
        <v>131346</v>
      </c>
      <c r="G72" s="1020">
        <v>7310</v>
      </c>
      <c r="H72" s="1020">
        <v>7535</v>
      </c>
      <c r="I72" s="1182">
        <f t="shared" ref="I72:I134" si="4">SUM(K72:T72)</f>
        <v>6999</v>
      </c>
      <c r="J72" s="1242">
        <f t="shared" ref="J72:J134" si="5">I72/H72*100</f>
        <v>92.886529528865296</v>
      </c>
      <c r="K72" s="658">
        <v>566</v>
      </c>
      <c r="L72" s="658">
        <v>18</v>
      </c>
      <c r="M72" s="658">
        <v>35</v>
      </c>
      <c r="N72" s="658"/>
      <c r="O72" s="658">
        <v>6380</v>
      </c>
      <c r="P72" s="658"/>
      <c r="Q72" s="658"/>
      <c r="R72" s="658"/>
      <c r="S72" s="658"/>
      <c r="T72" s="658"/>
    </row>
    <row r="73" spans="1:20" ht="14.1" customHeight="1" x14ac:dyDescent="0.2">
      <c r="A73" s="764"/>
      <c r="B73" s="764"/>
      <c r="C73" s="783"/>
      <c r="D73" s="655" t="s">
        <v>1415</v>
      </c>
      <c r="E73" s="658">
        <v>2</v>
      </c>
      <c r="F73" s="658">
        <v>131339</v>
      </c>
      <c r="G73" s="1020">
        <v>1500</v>
      </c>
      <c r="H73" s="1020">
        <v>1500</v>
      </c>
      <c r="I73" s="1182">
        <f t="shared" si="4"/>
        <v>1500</v>
      </c>
      <c r="J73" s="1242">
        <f t="shared" si="5"/>
        <v>100</v>
      </c>
      <c r="K73" s="658"/>
      <c r="L73" s="658"/>
      <c r="M73" s="658"/>
      <c r="N73" s="658"/>
      <c r="O73" s="658">
        <v>1500</v>
      </c>
      <c r="P73" s="658"/>
      <c r="Q73" s="658"/>
      <c r="R73" s="658"/>
      <c r="S73" s="658"/>
      <c r="T73" s="658"/>
    </row>
    <row r="74" spans="1:20" ht="14.1" customHeight="1" x14ac:dyDescent="0.2">
      <c r="A74" s="764"/>
      <c r="B74" s="764"/>
      <c r="C74" s="783"/>
      <c r="D74" s="655" t="s">
        <v>1260</v>
      </c>
      <c r="E74" s="658">
        <v>2</v>
      </c>
      <c r="F74" s="658">
        <v>131306</v>
      </c>
      <c r="G74" s="1020">
        <v>1000</v>
      </c>
      <c r="H74" s="1020">
        <v>1000</v>
      </c>
      <c r="I74" s="1182">
        <f t="shared" si="4"/>
        <v>1000</v>
      </c>
      <c r="J74" s="1242">
        <f t="shared" si="5"/>
        <v>100</v>
      </c>
      <c r="K74" s="658"/>
      <c r="L74" s="658"/>
      <c r="M74" s="658"/>
      <c r="N74" s="658"/>
      <c r="O74" s="658">
        <v>1000</v>
      </c>
      <c r="P74" s="658"/>
      <c r="Q74" s="658"/>
      <c r="R74" s="658"/>
      <c r="S74" s="658"/>
      <c r="T74" s="658"/>
    </row>
    <row r="75" spans="1:20" ht="14.1" customHeight="1" x14ac:dyDescent="0.2">
      <c r="A75" s="764"/>
      <c r="B75" s="764"/>
      <c r="C75" s="783"/>
      <c r="D75" s="655" t="s">
        <v>1416</v>
      </c>
      <c r="E75" s="658">
        <v>2</v>
      </c>
      <c r="F75" s="658">
        <v>131341</v>
      </c>
      <c r="G75" s="1020">
        <v>14000</v>
      </c>
      <c r="H75" s="1020">
        <v>14000</v>
      </c>
      <c r="I75" s="1182">
        <f t="shared" si="4"/>
        <v>14000</v>
      </c>
      <c r="J75" s="1242">
        <f t="shared" si="5"/>
        <v>100</v>
      </c>
      <c r="K75" s="658"/>
      <c r="L75" s="658"/>
      <c r="M75" s="658"/>
      <c r="N75" s="658"/>
      <c r="O75" s="658">
        <v>14000</v>
      </c>
      <c r="P75" s="658"/>
      <c r="Q75" s="658"/>
      <c r="R75" s="658"/>
      <c r="S75" s="658"/>
      <c r="T75" s="658"/>
    </row>
    <row r="76" spans="1:20" ht="14.1" customHeight="1" x14ac:dyDescent="0.2">
      <c r="A76" s="764"/>
      <c r="B76" s="764"/>
      <c r="C76" s="783"/>
      <c r="D76" s="805" t="s">
        <v>1602</v>
      </c>
      <c r="E76" s="658">
        <v>2</v>
      </c>
      <c r="F76" s="658">
        <v>131326</v>
      </c>
      <c r="G76" s="1020">
        <v>2500</v>
      </c>
      <c r="H76" s="1020">
        <v>2850</v>
      </c>
      <c r="I76" s="1182">
        <f t="shared" si="4"/>
        <v>2850</v>
      </c>
      <c r="J76" s="1242">
        <f t="shared" si="5"/>
        <v>100</v>
      </c>
      <c r="K76" s="658"/>
      <c r="L76" s="658"/>
      <c r="M76" s="658"/>
      <c r="N76" s="658"/>
      <c r="O76" s="658">
        <v>2850</v>
      </c>
      <c r="P76" s="658"/>
      <c r="Q76" s="658"/>
      <c r="R76" s="658"/>
      <c r="S76" s="658"/>
      <c r="T76" s="658"/>
    </row>
    <row r="77" spans="1:20" ht="14.1" customHeight="1" x14ac:dyDescent="0.2">
      <c r="A77" s="764"/>
      <c r="B77" s="764"/>
      <c r="C77" s="783"/>
      <c r="D77" s="805" t="s">
        <v>1603</v>
      </c>
      <c r="E77" s="658">
        <v>2</v>
      </c>
      <c r="F77" s="658">
        <v>221910</v>
      </c>
      <c r="G77" s="1020">
        <v>5000</v>
      </c>
      <c r="H77" s="1020">
        <v>0</v>
      </c>
      <c r="I77" s="1182">
        <f t="shared" si="4"/>
        <v>0</v>
      </c>
      <c r="J77" s="1242"/>
      <c r="K77" s="658"/>
      <c r="L77" s="658"/>
      <c r="M77" s="658"/>
      <c r="N77" s="658"/>
      <c r="O77" s="658"/>
      <c r="P77" s="658"/>
      <c r="Q77" s="658"/>
      <c r="R77" s="658"/>
      <c r="S77" s="658"/>
      <c r="T77" s="658"/>
    </row>
    <row r="78" spans="1:20" ht="14.1" customHeight="1" x14ac:dyDescent="0.2">
      <c r="A78" s="764"/>
      <c r="B78" s="764"/>
      <c r="C78" s="783"/>
      <c r="D78" s="805" t="s">
        <v>1604</v>
      </c>
      <c r="E78" s="658">
        <v>2</v>
      </c>
      <c r="F78" s="658">
        <v>131332</v>
      </c>
      <c r="G78" s="1020">
        <v>1500</v>
      </c>
      <c r="H78" s="1020">
        <v>1500</v>
      </c>
      <c r="I78" s="1182">
        <f t="shared" si="4"/>
        <v>1500</v>
      </c>
      <c r="J78" s="1242">
        <f t="shared" si="5"/>
        <v>100</v>
      </c>
      <c r="K78" s="658"/>
      <c r="L78" s="658"/>
      <c r="M78" s="658"/>
      <c r="N78" s="658"/>
      <c r="O78" s="658">
        <v>1500</v>
      </c>
      <c r="P78" s="658"/>
      <c r="Q78" s="658"/>
      <c r="R78" s="658"/>
      <c r="S78" s="658"/>
      <c r="T78" s="658"/>
    </row>
    <row r="79" spans="1:20" ht="14.1" customHeight="1" x14ac:dyDescent="0.2">
      <c r="A79" s="764"/>
      <c r="B79" s="764"/>
      <c r="C79" s="783"/>
      <c r="D79" s="805" t="s">
        <v>1605</v>
      </c>
      <c r="E79" s="658">
        <v>2</v>
      </c>
      <c r="F79" s="658">
        <v>131333</v>
      </c>
      <c r="G79" s="1020">
        <v>3800</v>
      </c>
      <c r="H79" s="1020">
        <v>3800</v>
      </c>
      <c r="I79" s="1182">
        <f t="shared" si="4"/>
        <v>3800</v>
      </c>
      <c r="J79" s="1242">
        <f t="shared" si="5"/>
        <v>100</v>
      </c>
      <c r="K79" s="658"/>
      <c r="L79" s="658"/>
      <c r="M79" s="658"/>
      <c r="N79" s="658"/>
      <c r="O79" s="658">
        <v>3800</v>
      </c>
      <c r="P79" s="658"/>
      <c r="Q79" s="658"/>
      <c r="R79" s="658"/>
      <c r="S79" s="658"/>
      <c r="T79" s="658"/>
    </row>
    <row r="80" spans="1:20" ht="14.1" customHeight="1" x14ac:dyDescent="0.2">
      <c r="A80" s="764"/>
      <c r="B80" s="764"/>
      <c r="C80" s="783"/>
      <c r="D80" s="805" t="s">
        <v>1606</v>
      </c>
      <c r="E80" s="658">
        <v>2</v>
      </c>
      <c r="F80" s="658">
        <v>131361</v>
      </c>
      <c r="G80" s="1020">
        <v>500</v>
      </c>
      <c r="H80" s="1020">
        <v>500</v>
      </c>
      <c r="I80" s="1182">
        <f t="shared" si="4"/>
        <v>500</v>
      </c>
      <c r="J80" s="1242">
        <f t="shared" si="5"/>
        <v>100</v>
      </c>
      <c r="K80" s="658"/>
      <c r="L80" s="658"/>
      <c r="M80" s="658"/>
      <c r="N80" s="658"/>
      <c r="O80" s="658">
        <v>500</v>
      </c>
      <c r="P80" s="658"/>
      <c r="Q80" s="658"/>
      <c r="R80" s="658"/>
      <c r="S80" s="658"/>
      <c r="T80" s="658"/>
    </row>
    <row r="81" spans="1:20" ht="14.1" customHeight="1" x14ac:dyDescent="0.2">
      <c r="A81" s="764"/>
      <c r="B81" s="764"/>
      <c r="C81" s="783"/>
      <c r="D81" s="655" t="s">
        <v>1417</v>
      </c>
      <c r="E81" s="658">
        <v>2</v>
      </c>
      <c r="F81" s="658">
        <v>131409</v>
      </c>
      <c r="G81" s="1020">
        <v>4500</v>
      </c>
      <c r="H81" s="1020">
        <v>4500</v>
      </c>
      <c r="I81" s="1182">
        <f t="shared" si="4"/>
        <v>4500</v>
      </c>
      <c r="J81" s="1242">
        <f t="shared" si="5"/>
        <v>100</v>
      </c>
      <c r="K81" s="658"/>
      <c r="L81" s="658"/>
      <c r="M81" s="658"/>
      <c r="N81" s="658"/>
      <c r="O81" s="658">
        <v>4500</v>
      </c>
      <c r="P81" s="658"/>
      <c r="Q81" s="658"/>
      <c r="R81" s="658"/>
      <c r="S81" s="658"/>
      <c r="T81" s="658"/>
    </row>
    <row r="82" spans="1:20" ht="14.1" customHeight="1" x14ac:dyDescent="0.2">
      <c r="A82" s="764"/>
      <c r="B82" s="764"/>
      <c r="C82" s="783"/>
      <c r="D82" s="655" t="s">
        <v>1418</v>
      </c>
      <c r="E82" s="658">
        <v>2</v>
      </c>
      <c r="F82" s="658">
        <v>131352</v>
      </c>
      <c r="G82" s="1020">
        <v>10000</v>
      </c>
      <c r="H82" s="1020">
        <v>0</v>
      </c>
      <c r="I82" s="1182">
        <f t="shared" si="4"/>
        <v>0</v>
      </c>
      <c r="J82" s="1242"/>
      <c r="K82" s="658"/>
      <c r="L82" s="658"/>
      <c r="M82" s="658"/>
      <c r="N82" s="658"/>
      <c r="O82" s="658"/>
      <c r="P82" s="658"/>
      <c r="Q82" s="658"/>
      <c r="R82" s="658"/>
      <c r="S82" s="658"/>
      <c r="T82" s="658"/>
    </row>
    <row r="83" spans="1:20" ht="14.1" customHeight="1" x14ac:dyDescent="0.2">
      <c r="A83" s="764"/>
      <c r="B83" s="764"/>
      <c r="C83" s="783"/>
      <c r="D83" s="655" t="s">
        <v>1419</v>
      </c>
      <c r="E83" s="658">
        <v>2</v>
      </c>
      <c r="F83" s="658">
        <v>131353</v>
      </c>
      <c r="G83" s="1020">
        <v>100</v>
      </c>
      <c r="H83" s="1020">
        <v>100</v>
      </c>
      <c r="I83" s="1182">
        <f t="shared" si="4"/>
        <v>0</v>
      </c>
      <c r="J83" s="1242">
        <f t="shared" si="5"/>
        <v>0</v>
      </c>
      <c r="K83" s="658"/>
      <c r="L83" s="658"/>
      <c r="M83" s="658"/>
      <c r="N83" s="658"/>
      <c r="O83" s="658"/>
      <c r="P83" s="658"/>
      <c r="Q83" s="658"/>
      <c r="R83" s="658"/>
      <c r="S83" s="658"/>
      <c r="T83" s="658"/>
    </row>
    <row r="84" spans="1:20" ht="14.1" customHeight="1" x14ac:dyDescent="0.2">
      <c r="A84" s="764"/>
      <c r="B84" s="764"/>
      <c r="C84" s="783"/>
      <c r="D84" s="655" t="s">
        <v>1420</v>
      </c>
      <c r="E84" s="658">
        <v>2</v>
      </c>
      <c r="F84" s="658">
        <v>131329</v>
      </c>
      <c r="G84" s="1020">
        <v>100</v>
      </c>
      <c r="H84" s="1020">
        <v>17047</v>
      </c>
      <c r="I84" s="1182">
        <f t="shared" si="4"/>
        <v>17047</v>
      </c>
      <c r="J84" s="1242">
        <f t="shared" si="5"/>
        <v>100</v>
      </c>
      <c r="K84" s="658"/>
      <c r="L84" s="658"/>
      <c r="M84" s="658">
        <v>17047</v>
      </c>
      <c r="N84" s="658"/>
      <c r="O84" s="658"/>
      <c r="P84" s="658"/>
      <c r="Q84" s="658"/>
      <c r="R84" s="658"/>
      <c r="S84" s="658"/>
      <c r="T84" s="658"/>
    </row>
    <row r="85" spans="1:20" ht="14.1" customHeight="1" x14ac:dyDescent="0.2">
      <c r="A85" s="764"/>
      <c r="B85" s="764"/>
      <c r="C85" s="783"/>
      <c r="D85" s="659" t="s">
        <v>601</v>
      </c>
      <c r="E85" s="658">
        <v>2</v>
      </c>
      <c r="F85" s="658">
        <v>131321</v>
      </c>
      <c r="G85" s="1020">
        <v>120000</v>
      </c>
      <c r="H85" s="1020">
        <v>163000</v>
      </c>
      <c r="I85" s="1182">
        <f t="shared" si="4"/>
        <v>163000</v>
      </c>
      <c r="J85" s="1242">
        <f t="shared" si="5"/>
        <v>100</v>
      </c>
      <c r="K85" s="658"/>
      <c r="L85" s="658"/>
      <c r="M85" s="658"/>
      <c r="N85" s="658"/>
      <c r="O85" s="658">
        <v>163000</v>
      </c>
      <c r="P85" s="658"/>
      <c r="Q85" s="658"/>
      <c r="R85" s="658"/>
      <c r="S85" s="658"/>
      <c r="T85" s="658"/>
    </row>
    <row r="86" spans="1:20" ht="26.25" customHeight="1" x14ac:dyDescent="0.2">
      <c r="A86" s="764"/>
      <c r="B86" s="764"/>
      <c r="C86" s="783"/>
      <c r="D86" s="659" t="s">
        <v>602</v>
      </c>
      <c r="E86" s="658">
        <v>2</v>
      </c>
      <c r="F86" s="658">
        <v>131313</v>
      </c>
      <c r="G86" s="1020">
        <v>30000</v>
      </c>
      <c r="H86" s="1020">
        <v>30000</v>
      </c>
      <c r="I86" s="1182">
        <f t="shared" si="4"/>
        <v>30000</v>
      </c>
      <c r="J86" s="1242">
        <f t="shared" si="5"/>
        <v>100</v>
      </c>
      <c r="K86" s="658"/>
      <c r="L86" s="658"/>
      <c r="M86" s="658"/>
      <c r="N86" s="658"/>
      <c r="O86" s="658">
        <v>30000</v>
      </c>
      <c r="P86" s="658"/>
      <c r="Q86" s="658"/>
      <c r="R86" s="658"/>
      <c r="S86" s="658"/>
      <c r="T86" s="658"/>
    </row>
    <row r="87" spans="1:20" ht="14.1" customHeight="1" x14ac:dyDescent="0.2">
      <c r="A87" s="764"/>
      <c r="B87" s="764"/>
      <c r="C87" s="783"/>
      <c r="D87" s="800" t="s">
        <v>292</v>
      </c>
      <c r="E87" s="658">
        <v>2</v>
      </c>
      <c r="F87" s="658">
        <v>131501</v>
      </c>
      <c r="G87" s="1020">
        <v>200</v>
      </c>
      <c r="H87" s="1020">
        <v>120</v>
      </c>
      <c r="I87" s="1182">
        <f t="shared" si="4"/>
        <v>0</v>
      </c>
      <c r="J87" s="1242">
        <f t="shared" si="5"/>
        <v>0</v>
      </c>
      <c r="K87" s="658"/>
      <c r="L87" s="658"/>
      <c r="M87" s="658"/>
      <c r="N87" s="658"/>
      <c r="O87" s="658"/>
      <c r="P87" s="658"/>
      <c r="Q87" s="658"/>
      <c r="R87" s="658"/>
      <c r="S87" s="658"/>
      <c r="T87" s="658"/>
    </row>
    <row r="88" spans="1:20" ht="14.1" customHeight="1" x14ac:dyDescent="0.2">
      <c r="A88" s="764"/>
      <c r="B88" s="764"/>
      <c r="C88" s="783"/>
      <c r="D88" s="467" t="s">
        <v>1421</v>
      </c>
      <c r="E88" s="658">
        <v>2</v>
      </c>
      <c r="F88" s="658">
        <v>131310</v>
      </c>
      <c r="G88" s="1020">
        <v>300</v>
      </c>
      <c r="H88" s="1020">
        <v>300</v>
      </c>
      <c r="I88" s="1182">
        <f t="shared" si="4"/>
        <v>300</v>
      </c>
      <c r="J88" s="1242">
        <f t="shared" si="5"/>
        <v>100</v>
      </c>
      <c r="K88" s="658"/>
      <c r="L88" s="658"/>
      <c r="M88" s="658"/>
      <c r="N88" s="658"/>
      <c r="O88" s="658">
        <v>300</v>
      </c>
      <c r="P88" s="658"/>
      <c r="Q88" s="658"/>
      <c r="R88" s="658"/>
      <c r="S88" s="658"/>
      <c r="T88" s="658"/>
    </row>
    <row r="89" spans="1:20" ht="14.1" customHeight="1" x14ac:dyDescent="0.2">
      <c r="A89" s="764"/>
      <c r="B89" s="764"/>
      <c r="C89" s="783"/>
      <c r="D89" s="806" t="s">
        <v>1322</v>
      </c>
      <c r="E89" s="807">
        <v>2</v>
      </c>
      <c r="F89" s="807">
        <v>131410</v>
      </c>
      <c r="G89" s="1020">
        <v>500</v>
      </c>
      <c r="H89" s="1020">
        <v>500</v>
      </c>
      <c r="I89" s="1182">
        <f t="shared" si="4"/>
        <v>362</v>
      </c>
      <c r="J89" s="1242">
        <f t="shared" si="5"/>
        <v>72.399999999999991</v>
      </c>
      <c r="K89" s="807"/>
      <c r="L89" s="807"/>
      <c r="M89" s="807"/>
      <c r="N89" s="807"/>
      <c r="O89" s="807">
        <v>362</v>
      </c>
      <c r="P89" s="807"/>
      <c r="Q89" s="807"/>
      <c r="R89" s="807"/>
      <c r="S89" s="807"/>
      <c r="T89" s="807"/>
    </row>
    <row r="90" spans="1:20" ht="14.1" customHeight="1" x14ac:dyDescent="0.2">
      <c r="A90" s="808"/>
      <c r="B90" s="808"/>
      <c r="C90" s="809"/>
      <c r="D90" s="810" t="s">
        <v>1607</v>
      </c>
      <c r="E90" s="811">
        <v>2</v>
      </c>
      <c r="F90" s="811">
        <v>221944</v>
      </c>
      <c r="G90" s="1020">
        <v>500</v>
      </c>
      <c r="H90" s="1020">
        <v>0</v>
      </c>
      <c r="I90" s="1182">
        <f t="shared" si="4"/>
        <v>0</v>
      </c>
      <c r="J90" s="1242"/>
      <c r="K90" s="811"/>
      <c r="L90" s="811"/>
      <c r="M90" s="811"/>
      <c r="N90" s="811"/>
      <c r="O90" s="811"/>
      <c r="P90" s="811"/>
      <c r="Q90" s="811"/>
      <c r="R90" s="811"/>
      <c r="S90" s="811"/>
      <c r="T90" s="811"/>
    </row>
    <row r="91" spans="1:20" ht="14.1" customHeight="1" x14ac:dyDescent="0.2">
      <c r="A91" s="812"/>
      <c r="B91" s="812"/>
      <c r="C91" s="813"/>
      <c r="D91" s="814" t="s">
        <v>1608</v>
      </c>
      <c r="E91" s="815">
        <v>2</v>
      </c>
      <c r="F91" s="815">
        <v>131362</v>
      </c>
      <c r="G91" s="1020">
        <v>1000</v>
      </c>
      <c r="H91" s="1020">
        <v>0</v>
      </c>
      <c r="I91" s="1182">
        <f t="shared" si="4"/>
        <v>0</v>
      </c>
      <c r="J91" s="1242"/>
      <c r="K91" s="815"/>
      <c r="L91" s="815"/>
      <c r="M91" s="815"/>
      <c r="N91" s="815"/>
      <c r="O91" s="815"/>
      <c r="P91" s="815"/>
      <c r="Q91" s="815"/>
      <c r="R91" s="815"/>
      <c r="S91" s="815"/>
      <c r="T91" s="815"/>
    </row>
    <row r="92" spans="1:20" ht="14.1" customHeight="1" x14ac:dyDescent="0.2">
      <c r="A92" s="816"/>
      <c r="B92" s="816"/>
      <c r="C92" s="817"/>
      <c r="D92" s="818" t="s">
        <v>1422</v>
      </c>
      <c r="E92" s="819">
        <v>2</v>
      </c>
      <c r="F92" s="819">
        <v>131307</v>
      </c>
      <c r="G92" s="1020">
        <v>1200</v>
      </c>
      <c r="H92" s="1020">
        <v>1200</v>
      </c>
      <c r="I92" s="1182">
        <f t="shared" si="4"/>
        <v>1200</v>
      </c>
      <c r="J92" s="1242">
        <f t="shared" si="5"/>
        <v>100</v>
      </c>
      <c r="K92" s="819"/>
      <c r="L92" s="819"/>
      <c r="M92" s="819"/>
      <c r="N92" s="819"/>
      <c r="O92" s="819">
        <v>1200</v>
      </c>
      <c r="P92" s="819"/>
      <c r="Q92" s="819"/>
      <c r="R92" s="819"/>
      <c r="S92" s="819"/>
      <c r="T92" s="819"/>
    </row>
    <row r="93" spans="1:20" ht="14.1" customHeight="1" x14ac:dyDescent="0.2">
      <c r="A93" s="820"/>
      <c r="B93" s="820"/>
      <c r="C93" s="821"/>
      <c r="D93" s="822" t="s">
        <v>1609</v>
      </c>
      <c r="E93" s="823">
        <v>2</v>
      </c>
      <c r="F93" s="823">
        <v>131357</v>
      </c>
      <c r="G93" s="1020">
        <v>500</v>
      </c>
      <c r="H93" s="1020">
        <v>500</v>
      </c>
      <c r="I93" s="1182">
        <f t="shared" si="4"/>
        <v>500</v>
      </c>
      <c r="J93" s="1242">
        <f t="shared" si="5"/>
        <v>100</v>
      </c>
      <c r="K93" s="823"/>
      <c r="L93" s="823"/>
      <c r="M93" s="823"/>
      <c r="N93" s="823"/>
      <c r="O93" s="823">
        <v>500</v>
      </c>
      <c r="P93" s="823"/>
      <c r="Q93" s="823"/>
      <c r="R93" s="823"/>
      <c r="S93" s="823"/>
      <c r="T93" s="823"/>
    </row>
    <row r="94" spans="1:20" ht="14.1" customHeight="1" x14ac:dyDescent="0.2">
      <c r="A94" s="824"/>
      <c r="B94" s="824"/>
      <c r="C94" s="825"/>
      <c r="D94" s="826" t="s">
        <v>1423</v>
      </c>
      <c r="E94" s="827">
        <v>2</v>
      </c>
      <c r="F94" s="827">
        <v>131323</v>
      </c>
      <c r="G94" s="1020">
        <v>1500</v>
      </c>
      <c r="H94" s="1020">
        <v>1500</v>
      </c>
      <c r="I94" s="1182">
        <f t="shared" si="4"/>
        <v>1500</v>
      </c>
      <c r="J94" s="1242">
        <f t="shared" si="5"/>
        <v>100</v>
      </c>
      <c r="K94" s="827"/>
      <c r="L94" s="827"/>
      <c r="M94" s="827"/>
      <c r="N94" s="827"/>
      <c r="O94" s="827">
        <v>1500</v>
      </c>
      <c r="P94" s="827"/>
      <c r="Q94" s="827"/>
      <c r="R94" s="827"/>
      <c r="S94" s="827"/>
      <c r="T94" s="827"/>
    </row>
    <row r="95" spans="1:20" ht="14.1" customHeight="1" x14ac:dyDescent="0.2">
      <c r="A95" s="828"/>
      <c r="B95" s="828"/>
      <c r="C95" s="829"/>
      <c r="D95" s="830" t="s">
        <v>1610</v>
      </c>
      <c r="E95" s="831">
        <v>2</v>
      </c>
      <c r="F95" s="831">
        <v>131319</v>
      </c>
      <c r="G95" s="1020">
        <v>4000</v>
      </c>
      <c r="H95" s="1020">
        <v>4000</v>
      </c>
      <c r="I95" s="1182">
        <f t="shared" si="4"/>
        <v>4000</v>
      </c>
      <c r="J95" s="1242">
        <f t="shared" si="5"/>
        <v>100</v>
      </c>
      <c r="K95" s="831"/>
      <c r="L95" s="831"/>
      <c r="M95" s="831"/>
      <c r="N95" s="831"/>
      <c r="O95" s="831">
        <v>4000</v>
      </c>
      <c r="P95" s="831"/>
      <c r="Q95" s="831"/>
      <c r="R95" s="831"/>
      <c r="S95" s="831"/>
      <c r="T95" s="831"/>
    </row>
    <row r="96" spans="1:20" ht="14.1" customHeight="1" x14ac:dyDescent="0.2">
      <c r="A96" s="832"/>
      <c r="B96" s="832"/>
      <c r="C96" s="833"/>
      <c r="D96" s="834" t="s">
        <v>293</v>
      </c>
      <c r="E96" s="835">
        <v>2</v>
      </c>
      <c r="F96" s="835">
        <v>131348</v>
      </c>
      <c r="G96" s="1020">
        <v>6000</v>
      </c>
      <c r="H96" s="1020">
        <v>6000</v>
      </c>
      <c r="I96" s="1182">
        <f t="shared" si="4"/>
        <v>6000</v>
      </c>
      <c r="J96" s="1242">
        <f t="shared" si="5"/>
        <v>100</v>
      </c>
      <c r="K96" s="835"/>
      <c r="L96" s="835"/>
      <c r="M96" s="835"/>
      <c r="N96" s="835"/>
      <c r="O96" s="835">
        <v>6000</v>
      </c>
      <c r="P96" s="835"/>
      <c r="Q96" s="835"/>
      <c r="R96" s="835"/>
      <c r="S96" s="835"/>
      <c r="T96" s="835"/>
    </row>
    <row r="97" spans="1:20" ht="14.1" customHeight="1" x14ac:dyDescent="0.2">
      <c r="A97" s="836"/>
      <c r="B97" s="836"/>
      <c r="C97" s="837"/>
      <c r="D97" s="838" t="s">
        <v>1611</v>
      </c>
      <c r="E97" s="839">
        <v>2</v>
      </c>
      <c r="F97" s="839">
        <v>131213</v>
      </c>
      <c r="G97" s="1020">
        <v>3500</v>
      </c>
      <c r="H97" s="1020">
        <v>3500</v>
      </c>
      <c r="I97" s="1182">
        <f t="shared" si="4"/>
        <v>3500</v>
      </c>
      <c r="J97" s="1242">
        <f t="shared" si="5"/>
        <v>100</v>
      </c>
      <c r="K97" s="839"/>
      <c r="L97" s="839"/>
      <c r="M97" s="839"/>
      <c r="N97" s="839"/>
      <c r="O97" s="839">
        <v>3500</v>
      </c>
      <c r="P97" s="839"/>
      <c r="Q97" s="839"/>
      <c r="R97" s="839"/>
      <c r="S97" s="839"/>
      <c r="T97" s="839"/>
    </row>
    <row r="98" spans="1:20" ht="16.149999999999999" customHeight="1" x14ac:dyDescent="0.2">
      <c r="A98" s="840"/>
      <c r="B98" s="840"/>
      <c r="C98" s="841"/>
      <c r="D98" s="842" t="s">
        <v>1612</v>
      </c>
      <c r="E98" s="843">
        <v>2</v>
      </c>
      <c r="F98" s="843">
        <v>131363</v>
      </c>
      <c r="G98" s="1020">
        <v>3500</v>
      </c>
      <c r="H98" s="1020">
        <v>3500</v>
      </c>
      <c r="I98" s="1182">
        <f t="shared" si="4"/>
        <v>3500</v>
      </c>
      <c r="J98" s="1242">
        <f t="shared" si="5"/>
        <v>100</v>
      </c>
      <c r="K98" s="843"/>
      <c r="L98" s="843"/>
      <c r="M98" s="843"/>
      <c r="N98" s="843"/>
      <c r="O98" s="843">
        <v>3500</v>
      </c>
      <c r="P98" s="843"/>
      <c r="Q98" s="843"/>
      <c r="R98" s="843"/>
      <c r="S98" s="843"/>
      <c r="T98" s="843"/>
    </row>
    <row r="99" spans="1:20" ht="25.5" customHeight="1" x14ac:dyDescent="0.2">
      <c r="A99" s="844"/>
      <c r="B99" s="844"/>
      <c r="C99" s="845"/>
      <c r="D99" s="846" t="s">
        <v>294</v>
      </c>
      <c r="E99" s="847">
        <v>2</v>
      </c>
      <c r="F99" s="847">
        <v>131345</v>
      </c>
      <c r="G99" s="1020">
        <v>500</v>
      </c>
      <c r="H99" s="1020">
        <v>500</v>
      </c>
      <c r="I99" s="1182">
        <f t="shared" si="4"/>
        <v>500</v>
      </c>
      <c r="J99" s="1242">
        <f t="shared" si="5"/>
        <v>100</v>
      </c>
      <c r="K99" s="847"/>
      <c r="L99" s="847"/>
      <c r="M99" s="847"/>
      <c r="N99" s="847"/>
      <c r="O99" s="847">
        <v>500</v>
      </c>
      <c r="P99" s="847"/>
      <c r="Q99" s="847"/>
      <c r="R99" s="847"/>
      <c r="S99" s="847"/>
      <c r="T99" s="847"/>
    </row>
    <row r="100" spans="1:20" ht="14.1" customHeight="1" x14ac:dyDescent="0.2">
      <c r="A100" s="848"/>
      <c r="B100" s="848"/>
      <c r="C100" s="849"/>
      <c r="D100" s="850" t="s">
        <v>1613</v>
      </c>
      <c r="E100" s="851">
        <v>2</v>
      </c>
      <c r="F100" s="847">
        <v>131364</v>
      </c>
      <c r="G100" s="1020"/>
      <c r="H100" s="1020">
        <v>0</v>
      </c>
      <c r="I100" s="1182">
        <f t="shared" si="4"/>
        <v>0</v>
      </c>
      <c r="J100" s="1242"/>
      <c r="K100" s="847"/>
      <c r="L100" s="847"/>
      <c r="M100" s="847"/>
      <c r="N100" s="847"/>
      <c r="O100" s="847"/>
      <c r="P100" s="847"/>
      <c r="Q100" s="847"/>
      <c r="R100" s="847"/>
      <c r="S100" s="847"/>
      <c r="T100" s="847"/>
    </row>
    <row r="101" spans="1:20" ht="14.1" customHeight="1" x14ac:dyDescent="0.2">
      <c r="A101" s="848"/>
      <c r="B101" s="848"/>
      <c r="C101" s="849"/>
      <c r="D101" s="852" t="s">
        <v>1614</v>
      </c>
      <c r="E101" s="851">
        <v>2</v>
      </c>
      <c r="F101" s="847">
        <v>131365</v>
      </c>
      <c r="G101" s="1020"/>
      <c r="H101" s="1020">
        <v>3000</v>
      </c>
      <c r="I101" s="1182">
        <f t="shared" si="4"/>
        <v>2756</v>
      </c>
      <c r="J101" s="1242">
        <f t="shared" si="5"/>
        <v>91.86666666666666</v>
      </c>
      <c r="K101" s="847">
        <v>309</v>
      </c>
      <c r="L101" s="847"/>
      <c r="M101" s="847">
        <v>2447</v>
      </c>
      <c r="N101" s="847"/>
      <c r="O101" s="847"/>
      <c r="P101" s="847"/>
      <c r="Q101" s="847"/>
      <c r="R101" s="847"/>
      <c r="S101" s="847"/>
      <c r="T101" s="847"/>
    </row>
    <row r="102" spans="1:20" ht="14.45" customHeight="1" x14ac:dyDescent="0.2">
      <c r="A102" s="848"/>
      <c r="B102" s="848"/>
      <c r="C102" s="849"/>
      <c r="D102" s="853" t="s">
        <v>295</v>
      </c>
      <c r="E102" s="854"/>
      <c r="F102" s="855"/>
      <c r="G102" s="1119"/>
      <c r="H102" s="1119"/>
      <c r="I102" s="1182"/>
      <c r="J102" s="1242"/>
      <c r="K102" s="847"/>
      <c r="L102" s="847"/>
      <c r="M102" s="847"/>
      <c r="N102" s="847"/>
      <c r="O102" s="847"/>
      <c r="P102" s="847"/>
      <c r="Q102" s="847"/>
      <c r="R102" s="847"/>
      <c r="S102" s="847"/>
      <c r="T102" s="847"/>
    </row>
    <row r="103" spans="1:20" ht="25.9" customHeight="1" x14ac:dyDescent="0.2">
      <c r="A103" s="848"/>
      <c r="B103" s="848"/>
      <c r="C103" s="856"/>
      <c r="D103" s="857" t="s">
        <v>296</v>
      </c>
      <c r="E103" s="855">
        <v>2</v>
      </c>
      <c r="F103" s="847">
        <v>131401</v>
      </c>
      <c r="G103" s="1020">
        <v>1000</v>
      </c>
      <c r="H103" s="1020">
        <v>1000</v>
      </c>
      <c r="I103" s="1182">
        <f t="shared" si="4"/>
        <v>1000</v>
      </c>
      <c r="J103" s="1242">
        <f t="shared" si="5"/>
        <v>100</v>
      </c>
      <c r="K103" s="847"/>
      <c r="L103" s="847"/>
      <c r="M103" s="847"/>
      <c r="N103" s="847"/>
      <c r="O103" s="847">
        <v>1000</v>
      </c>
      <c r="P103" s="847"/>
      <c r="Q103" s="847"/>
      <c r="R103" s="847"/>
      <c r="S103" s="847"/>
      <c r="T103" s="847"/>
    </row>
    <row r="104" spans="1:20" ht="14.1" customHeight="1" x14ac:dyDescent="0.2">
      <c r="A104" s="848"/>
      <c r="B104" s="848"/>
      <c r="C104" s="849"/>
      <c r="D104" s="858" t="s">
        <v>297</v>
      </c>
      <c r="E104" s="855">
        <v>2</v>
      </c>
      <c r="F104" s="847">
        <v>131402</v>
      </c>
      <c r="G104" s="1020">
        <v>5000</v>
      </c>
      <c r="H104" s="1020">
        <v>5000</v>
      </c>
      <c r="I104" s="1182">
        <f t="shared" si="4"/>
        <v>5000</v>
      </c>
      <c r="J104" s="1242">
        <f t="shared" si="5"/>
        <v>100</v>
      </c>
      <c r="K104" s="847"/>
      <c r="L104" s="847"/>
      <c r="M104" s="847"/>
      <c r="N104" s="847"/>
      <c r="O104" s="847">
        <v>5000</v>
      </c>
      <c r="P104" s="847"/>
      <c r="Q104" s="847"/>
      <c r="R104" s="847"/>
      <c r="S104" s="847"/>
      <c r="T104" s="847"/>
    </row>
    <row r="105" spans="1:20" ht="14.1" customHeight="1" x14ac:dyDescent="0.2">
      <c r="A105" s="848"/>
      <c r="B105" s="848"/>
      <c r="C105" s="849"/>
      <c r="D105" s="853" t="s">
        <v>298</v>
      </c>
      <c r="E105" s="855">
        <v>2</v>
      </c>
      <c r="F105" s="847">
        <v>131403</v>
      </c>
      <c r="G105" s="1020">
        <v>7000</v>
      </c>
      <c r="H105" s="1020">
        <v>7000</v>
      </c>
      <c r="I105" s="1182">
        <f t="shared" si="4"/>
        <v>7000</v>
      </c>
      <c r="J105" s="1242">
        <f t="shared" si="5"/>
        <v>100</v>
      </c>
      <c r="K105" s="847"/>
      <c r="L105" s="847"/>
      <c r="M105" s="847"/>
      <c r="N105" s="847"/>
      <c r="O105" s="847">
        <v>7000</v>
      </c>
      <c r="P105" s="847"/>
      <c r="Q105" s="847"/>
      <c r="R105" s="847"/>
      <c r="S105" s="847"/>
      <c r="T105" s="847"/>
    </row>
    <row r="106" spans="1:20" ht="14.1" customHeight="1" x14ac:dyDescent="0.2">
      <c r="A106" s="848"/>
      <c r="B106" s="848"/>
      <c r="C106" s="849"/>
      <c r="D106" s="853" t="s">
        <v>299</v>
      </c>
      <c r="E106" s="855">
        <v>2</v>
      </c>
      <c r="F106" s="847">
        <v>131404</v>
      </c>
      <c r="G106" s="1020">
        <v>4000</v>
      </c>
      <c r="H106" s="1020">
        <v>4000</v>
      </c>
      <c r="I106" s="1182">
        <f t="shared" si="4"/>
        <v>4000</v>
      </c>
      <c r="J106" s="1242">
        <f t="shared" si="5"/>
        <v>100</v>
      </c>
      <c r="K106" s="847"/>
      <c r="L106" s="847"/>
      <c r="M106" s="847"/>
      <c r="N106" s="847"/>
      <c r="O106" s="847">
        <v>4000</v>
      </c>
      <c r="P106" s="847"/>
      <c r="Q106" s="847"/>
      <c r="R106" s="847"/>
      <c r="S106" s="847"/>
      <c r="T106" s="847"/>
    </row>
    <row r="107" spans="1:20" ht="14.1" customHeight="1" x14ac:dyDescent="0.2">
      <c r="A107" s="848"/>
      <c r="B107" s="848"/>
      <c r="C107" s="849"/>
      <c r="D107" s="853" t="s">
        <v>300</v>
      </c>
      <c r="E107" s="855">
        <v>2</v>
      </c>
      <c r="F107" s="847">
        <v>131330</v>
      </c>
      <c r="G107" s="1020">
        <v>3000</v>
      </c>
      <c r="H107" s="1020">
        <v>3000</v>
      </c>
      <c r="I107" s="1182">
        <f t="shared" si="4"/>
        <v>3000</v>
      </c>
      <c r="J107" s="1242">
        <f t="shared" si="5"/>
        <v>100</v>
      </c>
      <c r="K107" s="847"/>
      <c r="L107" s="847"/>
      <c r="M107" s="847"/>
      <c r="N107" s="847"/>
      <c r="O107" s="847">
        <v>3000</v>
      </c>
      <c r="P107" s="847"/>
      <c r="Q107" s="847"/>
      <c r="R107" s="847"/>
      <c r="S107" s="847"/>
      <c r="T107" s="847"/>
    </row>
    <row r="108" spans="1:20" ht="14.1" customHeight="1" x14ac:dyDescent="0.2">
      <c r="A108" s="848"/>
      <c r="B108" s="848"/>
      <c r="C108" s="856"/>
      <c r="D108" s="853" t="s">
        <v>301</v>
      </c>
      <c r="E108" s="855">
        <v>2</v>
      </c>
      <c r="F108" s="847">
        <v>131507</v>
      </c>
      <c r="G108" s="1020">
        <v>3000</v>
      </c>
      <c r="H108" s="1020">
        <v>3000</v>
      </c>
      <c r="I108" s="1182">
        <f t="shared" si="4"/>
        <v>3000</v>
      </c>
      <c r="J108" s="1242">
        <f t="shared" si="5"/>
        <v>100</v>
      </c>
      <c r="K108" s="847"/>
      <c r="L108" s="847"/>
      <c r="M108" s="847"/>
      <c r="N108" s="847"/>
      <c r="O108" s="847">
        <v>3000</v>
      </c>
      <c r="P108" s="847"/>
      <c r="Q108" s="847"/>
      <c r="R108" s="847"/>
      <c r="S108" s="847"/>
      <c r="T108" s="847"/>
    </row>
    <row r="109" spans="1:20" ht="14.1" customHeight="1" x14ac:dyDescent="0.2">
      <c r="A109" s="848"/>
      <c r="B109" s="848"/>
      <c r="C109" s="849"/>
      <c r="D109" s="847" t="s">
        <v>302</v>
      </c>
      <c r="E109" s="855">
        <v>2</v>
      </c>
      <c r="F109" s="847">
        <v>171943</v>
      </c>
      <c r="G109" s="1020">
        <v>500</v>
      </c>
      <c r="H109" s="1020">
        <v>500</v>
      </c>
      <c r="I109" s="1182">
        <f t="shared" si="4"/>
        <v>500</v>
      </c>
      <c r="J109" s="1242">
        <f t="shared" si="5"/>
        <v>100</v>
      </c>
      <c r="K109" s="847"/>
      <c r="L109" s="847"/>
      <c r="M109" s="847"/>
      <c r="N109" s="847"/>
      <c r="O109" s="847">
        <v>500</v>
      </c>
      <c r="P109" s="847"/>
      <c r="Q109" s="847"/>
      <c r="R109" s="847"/>
      <c r="S109" s="847"/>
      <c r="T109" s="847"/>
    </row>
    <row r="110" spans="1:20" ht="14.1" customHeight="1" x14ac:dyDescent="0.2">
      <c r="A110" s="848"/>
      <c r="B110" s="848"/>
      <c r="C110" s="849"/>
      <c r="D110" s="852" t="s">
        <v>159</v>
      </c>
      <c r="E110" s="859"/>
      <c r="F110" s="860"/>
      <c r="G110" s="1128"/>
      <c r="H110" s="1128"/>
      <c r="I110" s="1182"/>
      <c r="J110" s="1242"/>
      <c r="K110" s="847"/>
      <c r="L110" s="847"/>
      <c r="M110" s="847"/>
      <c r="N110" s="847"/>
      <c r="O110" s="847"/>
      <c r="P110" s="847"/>
      <c r="Q110" s="847"/>
      <c r="R110" s="847"/>
      <c r="S110" s="847"/>
      <c r="T110" s="847"/>
    </row>
    <row r="111" spans="1:20" ht="15" customHeight="1" x14ac:dyDescent="0.2">
      <c r="A111" s="848"/>
      <c r="B111" s="848"/>
      <c r="C111" s="849"/>
      <c r="D111" s="852" t="s">
        <v>303</v>
      </c>
      <c r="E111" s="861">
        <v>2</v>
      </c>
      <c r="F111" s="862">
        <v>131502</v>
      </c>
      <c r="G111" s="1131">
        <v>500</v>
      </c>
      <c r="H111" s="1131">
        <v>50</v>
      </c>
      <c r="I111" s="1182">
        <f t="shared" si="4"/>
        <v>50</v>
      </c>
      <c r="J111" s="1242">
        <f t="shared" si="5"/>
        <v>100</v>
      </c>
      <c r="K111" s="847"/>
      <c r="L111" s="847"/>
      <c r="M111" s="847"/>
      <c r="N111" s="847">
        <v>50</v>
      </c>
      <c r="O111" s="847"/>
      <c r="P111" s="847"/>
      <c r="Q111" s="847"/>
      <c r="R111" s="847"/>
      <c r="S111" s="847"/>
      <c r="T111" s="847"/>
    </row>
    <row r="112" spans="1:20" ht="13.15" customHeight="1" x14ac:dyDescent="0.2">
      <c r="A112" s="848"/>
      <c r="B112" s="848"/>
      <c r="C112" s="849"/>
      <c r="D112" s="863" t="s">
        <v>1182</v>
      </c>
      <c r="E112" s="864"/>
      <c r="F112" s="862"/>
      <c r="G112" s="1131"/>
      <c r="H112" s="1131"/>
      <c r="I112" s="1182"/>
      <c r="J112" s="1242"/>
      <c r="K112" s="847"/>
      <c r="L112" s="847"/>
      <c r="M112" s="847"/>
      <c r="N112" s="847"/>
      <c r="O112" s="847"/>
      <c r="P112" s="847"/>
      <c r="Q112" s="847"/>
      <c r="R112" s="847"/>
      <c r="S112" s="847"/>
      <c r="T112" s="847"/>
    </row>
    <row r="113" spans="1:20" ht="24.75" customHeight="1" x14ac:dyDescent="0.2">
      <c r="A113" s="848"/>
      <c r="B113" s="848"/>
      <c r="C113" s="849"/>
      <c r="D113" s="852" t="s">
        <v>604</v>
      </c>
      <c r="E113" s="861">
        <v>1</v>
      </c>
      <c r="F113" s="862">
        <v>131508</v>
      </c>
      <c r="G113" s="1131">
        <v>288500</v>
      </c>
      <c r="H113" s="1131">
        <v>72125</v>
      </c>
      <c r="I113" s="1182">
        <f t="shared" si="4"/>
        <v>72125</v>
      </c>
      <c r="J113" s="1242">
        <f t="shared" si="5"/>
        <v>100</v>
      </c>
      <c r="K113" s="847"/>
      <c r="L113" s="847"/>
      <c r="M113" s="847"/>
      <c r="N113" s="847"/>
      <c r="O113" s="847">
        <v>72125</v>
      </c>
      <c r="P113" s="847"/>
      <c r="Q113" s="847"/>
      <c r="R113" s="847"/>
      <c r="S113" s="847"/>
      <c r="T113" s="847"/>
    </row>
    <row r="114" spans="1:20" ht="14.1" customHeight="1" x14ac:dyDescent="0.2">
      <c r="A114" s="848"/>
      <c r="B114" s="848"/>
      <c r="C114" s="849"/>
      <c r="D114" s="852" t="s">
        <v>603</v>
      </c>
      <c r="E114" s="861">
        <v>1</v>
      </c>
      <c r="F114" s="862">
        <v>131509</v>
      </c>
      <c r="G114" s="1131">
        <v>65000</v>
      </c>
      <c r="H114" s="1131">
        <v>16250</v>
      </c>
      <c r="I114" s="1182">
        <f t="shared" si="4"/>
        <v>16250</v>
      </c>
      <c r="J114" s="1242">
        <f t="shared" si="5"/>
        <v>100</v>
      </c>
      <c r="K114" s="847"/>
      <c r="L114" s="847"/>
      <c r="M114" s="847"/>
      <c r="N114" s="847"/>
      <c r="O114" s="847">
        <v>16250</v>
      </c>
      <c r="P114" s="847"/>
      <c r="Q114" s="847"/>
      <c r="R114" s="847"/>
      <c r="S114" s="847"/>
      <c r="T114" s="847"/>
    </row>
    <row r="115" spans="1:20" ht="14.1" customHeight="1" x14ac:dyDescent="0.2">
      <c r="A115" s="848"/>
      <c r="B115" s="848"/>
      <c r="C115" s="849"/>
      <c r="D115" s="852" t="s">
        <v>1615</v>
      </c>
      <c r="E115" s="861">
        <v>1</v>
      </c>
      <c r="F115" s="862">
        <v>131513</v>
      </c>
      <c r="G115" s="1131"/>
      <c r="H115" s="1131">
        <v>150000</v>
      </c>
      <c r="I115" s="1182">
        <f t="shared" si="4"/>
        <v>150000</v>
      </c>
      <c r="J115" s="1242">
        <f t="shared" si="5"/>
        <v>100</v>
      </c>
      <c r="K115" s="847"/>
      <c r="L115" s="847"/>
      <c r="M115" s="847"/>
      <c r="N115" s="847"/>
      <c r="O115" s="847">
        <v>150000</v>
      </c>
      <c r="P115" s="847"/>
      <c r="Q115" s="847"/>
      <c r="R115" s="847"/>
      <c r="S115" s="847"/>
      <c r="T115" s="847"/>
    </row>
    <row r="116" spans="1:20" ht="14.1" customHeight="1" x14ac:dyDescent="0.2">
      <c r="A116" s="848"/>
      <c r="B116" s="848"/>
      <c r="C116" s="849"/>
      <c r="D116" s="865" t="s">
        <v>304</v>
      </c>
      <c r="E116" s="866"/>
      <c r="F116" s="867"/>
      <c r="G116" s="1184"/>
      <c r="H116" s="1184"/>
      <c r="I116" s="1182"/>
      <c r="J116" s="1242"/>
      <c r="K116" s="847"/>
      <c r="L116" s="847"/>
      <c r="M116" s="847"/>
      <c r="N116" s="847"/>
      <c r="O116" s="847"/>
      <c r="P116" s="847"/>
      <c r="Q116" s="847"/>
      <c r="R116" s="847"/>
      <c r="S116" s="847"/>
      <c r="T116" s="847"/>
    </row>
    <row r="117" spans="1:20" ht="14.1" customHeight="1" x14ac:dyDescent="0.2">
      <c r="A117" s="848"/>
      <c r="B117" s="848"/>
      <c r="C117" s="849"/>
      <c r="D117" s="868" t="s">
        <v>305</v>
      </c>
      <c r="E117" s="854"/>
      <c r="F117" s="855"/>
      <c r="G117" s="1119"/>
      <c r="H117" s="1119"/>
      <c r="I117" s="1182"/>
      <c r="J117" s="1242"/>
      <c r="K117" s="847"/>
      <c r="L117" s="847"/>
      <c r="M117" s="847"/>
      <c r="N117" s="847"/>
      <c r="O117" s="847"/>
      <c r="P117" s="847"/>
      <c r="Q117" s="847"/>
      <c r="R117" s="847"/>
      <c r="S117" s="847"/>
      <c r="T117" s="847"/>
    </row>
    <row r="118" spans="1:20" ht="14.1" customHeight="1" x14ac:dyDescent="0.2">
      <c r="A118" s="848"/>
      <c r="B118" s="848"/>
      <c r="C118" s="849"/>
      <c r="D118" s="868" t="s">
        <v>306</v>
      </c>
      <c r="E118" s="855">
        <v>1</v>
      </c>
      <c r="F118" s="847">
        <v>131703</v>
      </c>
      <c r="G118" s="1020">
        <v>15750</v>
      </c>
      <c r="H118" s="1020">
        <v>15750</v>
      </c>
      <c r="I118" s="1182">
        <f t="shared" si="4"/>
        <v>15750</v>
      </c>
      <c r="J118" s="1242">
        <f t="shared" si="5"/>
        <v>100</v>
      </c>
      <c r="K118" s="847"/>
      <c r="L118" s="847"/>
      <c r="M118" s="847">
        <v>15750</v>
      </c>
      <c r="N118" s="847"/>
      <c r="O118" s="847"/>
      <c r="P118" s="847"/>
      <c r="Q118" s="847"/>
      <c r="R118" s="847"/>
      <c r="S118" s="847"/>
      <c r="T118" s="847"/>
    </row>
    <row r="119" spans="1:20" ht="15" customHeight="1" x14ac:dyDescent="0.2">
      <c r="A119" s="848"/>
      <c r="B119" s="848"/>
      <c r="C119" s="849"/>
      <c r="D119" s="869" t="s">
        <v>1616</v>
      </c>
      <c r="E119" s="855">
        <v>2</v>
      </c>
      <c r="F119" s="847">
        <v>131720</v>
      </c>
      <c r="G119" s="1020">
        <v>500</v>
      </c>
      <c r="H119" s="1020">
        <v>500</v>
      </c>
      <c r="I119" s="1182">
        <f t="shared" si="4"/>
        <v>500</v>
      </c>
      <c r="J119" s="1242">
        <f t="shared" si="5"/>
        <v>100</v>
      </c>
      <c r="K119" s="847"/>
      <c r="L119" s="847"/>
      <c r="M119" s="847"/>
      <c r="N119" s="847"/>
      <c r="O119" s="847">
        <v>500</v>
      </c>
      <c r="P119" s="847"/>
      <c r="Q119" s="847"/>
      <c r="R119" s="847"/>
      <c r="S119" s="847"/>
      <c r="T119" s="847"/>
    </row>
    <row r="120" spans="1:20" ht="14.45" customHeight="1" x14ac:dyDescent="0.2">
      <c r="A120" s="848"/>
      <c r="B120" s="848"/>
      <c r="C120" s="849"/>
      <c r="D120" s="870" t="s">
        <v>307</v>
      </c>
      <c r="E120" s="855">
        <v>1</v>
      </c>
      <c r="F120" s="847">
        <v>121319</v>
      </c>
      <c r="G120" s="1020">
        <v>4452</v>
      </c>
      <c r="H120" s="1020">
        <v>10584</v>
      </c>
      <c r="I120" s="1182">
        <f t="shared" si="4"/>
        <v>0</v>
      </c>
      <c r="J120" s="1242">
        <f t="shared" si="5"/>
        <v>0</v>
      </c>
      <c r="K120" s="847"/>
      <c r="L120" s="847"/>
      <c r="M120" s="847"/>
      <c r="N120" s="847"/>
      <c r="O120" s="847"/>
      <c r="P120" s="847"/>
      <c r="Q120" s="847"/>
      <c r="R120" s="847"/>
      <c r="S120" s="847"/>
      <c r="T120" s="847"/>
    </row>
    <row r="121" spans="1:20" ht="27" customHeight="1" x14ac:dyDescent="0.2">
      <c r="A121" s="848"/>
      <c r="B121" s="848"/>
      <c r="C121" s="849"/>
      <c r="D121" s="871" t="s">
        <v>308</v>
      </c>
      <c r="E121" s="851"/>
      <c r="F121" s="847"/>
      <c r="G121" s="1020"/>
      <c r="H121" s="1020"/>
      <c r="I121" s="1182"/>
      <c r="J121" s="1242"/>
      <c r="K121" s="847"/>
      <c r="L121" s="847"/>
      <c r="M121" s="847"/>
      <c r="N121" s="847"/>
      <c r="O121" s="847"/>
      <c r="P121" s="847"/>
      <c r="Q121" s="847"/>
      <c r="R121" s="847"/>
      <c r="S121" s="847"/>
      <c r="T121" s="847"/>
    </row>
    <row r="122" spans="1:20" ht="15" customHeight="1" x14ac:dyDescent="0.2">
      <c r="A122" s="848"/>
      <c r="B122" s="848"/>
      <c r="C122" s="849"/>
      <c r="D122" s="871" t="s">
        <v>309</v>
      </c>
      <c r="E122" s="847">
        <v>2</v>
      </c>
      <c r="F122" s="847">
        <v>131506</v>
      </c>
      <c r="G122" s="1020">
        <v>4205</v>
      </c>
      <c r="H122" s="1020">
        <v>3455</v>
      </c>
      <c r="I122" s="1182">
        <f t="shared" si="4"/>
        <v>2087</v>
      </c>
      <c r="J122" s="1242">
        <f t="shared" si="5"/>
        <v>60.405209840810414</v>
      </c>
      <c r="K122" s="847">
        <v>1216</v>
      </c>
      <c r="L122" s="847">
        <v>300</v>
      </c>
      <c r="M122" s="847">
        <v>571</v>
      </c>
      <c r="N122" s="847"/>
      <c r="O122" s="847"/>
      <c r="P122" s="847"/>
      <c r="Q122" s="847"/>
      <c r="R122" s="847"/>
      <c r="S122" s="847"/>
      <c r="T122" s="847"/>
    </row>
    <row r="123" spans="1:20" ht="15" customHeight="1" x14ac:dyDescent="0.2">
      <c r="A123" s="848"/>
      <c r="B123" s="848"/>
      <c r="C123" s="849"/>
      <c r="D123" s="853" t="s">
        <v>310</v>
      </c>
      <c r="E123" s="851"/>
      <c r="F123" s="847"/>
      <c r="G123" s="1020"/>
      <c r="H123" s="1020"/>
      <c r="I123" s="1182"/>
      <c r="J123" s="1242"/>
      <c r="K123" s="847"/>
      <c r="L123" s="847"/>
      <c r="M123" s="847"/>
      <c r="N123" s="847"/>
      <c r="O123" s="847"/>
      <c r="P123" s="847"/>
      <c r="Q123" s="847"/>
      <c r="R123" s="847"/>
      <c r="S123" s="847"/>
      <c r="T123" s="847"/>
    </row>
    <row r="124" spans="1:20" ht="15" customHeight="1" x14ac:dyDescent="0.2">
      <c r="A124" s="848"/>
      <c r="B124" s="848"/>
      <c r="C124" s="849"/>
      <c r="D124" s="853" t="s">
        <v>1261</v>
      </c>
      <c r="E124" s="847">
        <v>2</v>
      </c>
      <c r="F124" s="847">
        <v>131707</v>
      </c>
      <c r="G124" s="1020">
        <v>11500</v>
      </c>
      <c r="H124" s="1020">
        <v>11500</v>
      </c>
      <c r="I124" s="1182">
        <f t="shared" si="4"/>
        <v>11500</v>
      </c>
      <c r="J124" s="1242">
        <f t="shared" si="5"/>
        <v>100</v>
      </c>
      <c r="K124" s="847"/>
      <c r="L124" s="847"/>
      <c r="M124" s="847"/>
      <c r="N124" s="847"/>
      <c r="O124" s="847">
        <v>11500</v>
      </c>
      <c r="P124" s="847"/>
      <c r="Q124" s="847"/>
      <c r="R124" s="847"/>
      <c r="S124" s="847"/>
      <c r="T124" s="847"/>
    </row>
    <row r="125" spans="1:20" ht="15" customHeight="1" x14ac:dyDescent="0.2">
      <c r="A125" s="848"/>
      <c r="B125" s="848"/>
      <c r="C125" s="849"/>
      <c r="D125" s="853" t="s">
        <v>311</v>
      </c>
      <c r="E125" s="847">
        <v>2</v>
      </c>
      <c r="F125" s="847">
        <v>131713</v>
      </c>
      <c r="G125" s="1020">
        <v>3000</v>
      </c>
      <c r="H125" s="1020">
        <v>3000</v>
      </c>
      <c r="I125" s="1182">
        <f t="shared" si="4"/>
        <v>3000</v>
      </c>
      <c r="J125" s="1242">
        <f t="shared" si="5"/>
        <v>100</v>
      </c>
      <c r="K125" s="847"/>
      <c r="L125" s="847"/>
      <c r="M125" s="847"/>
      <c r="N125" s="847"/>
      <c r="O125" s="847">
        <v>3000</v>
      </c>
      <c r="P125" s="847"/>
      <c r="Q125" s="847"/>
      <c r="R125" s="847"/>
      <c r="S125" s="847"/>
      <c r="T125" s="847"/>
    </row>
    <row r="126" spans="1:20" ht="16.5" customHeight="1" x14ac:dyDescent="0.2">
      <c r="A126" s="848"/>
      <c r="B126" s="848"/>
      <c r="C126" s="849"/>
      <c r="D126" s="857" t="s">
        <v>265</v>
      </c>
      <c r="E126" s="859"/>
      <c r="F126" s="860"/>
      <c r="G126" s="1128"/>
      <c r="H126" s="1128"/>
      <c r="I126" s="1182"/>
      <c r="J126" s="1242"/>
      <c r="K126" s="847"/>
      <c r="L126" s="847"/>
      <c r="M126" s="847"/>
      <c r="N126" s="847"/>
      <c r="O126" s="847"/>
      <c r="P126" s="847"/>
      <c r="Q126" s="847"/>
      <c r="R126" s="847"/>
      <c r="S126" s="847"/>
      <c r="T126" s="847"/>
    </row>
    <row r="127" spans="1:20" ht="15" customHeight="1" x14ac:dyDescent="0.2">
      <c r="A127" s="848"/>
      <c r="B127" s="848"/>
      <c r="C127" s="849"/>
      <c r="D127" s="853" t="s">
        <v>312</v>
      </c>
      <c r="E127" s="855">
        <v>2</v>
      </c>
      <c r="F127" s="847">
        <v>131706</v>
      </c>
      <c r="G127" s="1020">
        <v>3000</v>
      </c>
      <c r="H127" s="1020">
        <v>3000</v>
      </c>
      <c r="I127" s="1182">
        <f t="shared" si="4"/>
        <v>2815</v>
      </c>
      <c r="J127" s="1242">
        <f t="shared" si="5"/>
        <v>93.833333333333329</v>
      </c>
      <c r="K127" s="847">
        <v>776</v>
      </c>
      <c r="L127" s="847">
        <v>207</v>
      </c>
      <c r="M127" s="847">
        <v>216</v>
      </c>
      <c r="N127" s="847"/>
      <c r="O127" s="847">
        <v>1616</v>
      </c>
      <c r="P127" s="847"/>
      <c r="Q127" s="847"/>
      <c r="R127" s="847"/>
      <c r="S127" s="847"/>
      <c r="T127" s="847"/>
    </row>
    <row r="128" spans="1:20" ht="15" customHeight="1" x14ac:dyDescent="0.2">
      <c r="A128" s="848"/>
      <c r="B128" s="848"/>
      <c r="C128" s="849"/>
      <c r="D128" s="853" t="s">
        <v>1617</v>
      </c>
      <c r="E128" s="855">
        <v>2</v>
      </c>
      <c r="F128" s="847">
        <v>131712</v>
      </c>
      <c r="G128" s="1020">
        <v>2430</v>
      </c>
      <c r="H128" s="1020">
        <v>1650</v>
      </c>
      <c r="I128" s="1182">
        <f t="shared" si="4"/>
        <v>1320</v>
      </c>
      <c r="J128" s="1242">
        <f t="shared" si="5"/>
        <v>80</v>
      </c>
      <c r="K128" s="847"/>
      <c r="L128" s="847"/>
      <c r="M128" s="847">
        <v>1320</v>
      </c>
      <c r="N128" s="847"/>
      <c r="O128" s="847"/>
      <c r="P128" s="847"/>
      <c r="Q128" s="847"/>
      <c r="R128" s="847"/>
      <c r="S128" s="847"/>
      <c r="T128" s="847"/>
    </row>
    <row r="129" spans="1:20" ht="15" customHeight="1" x14ac:dyDescent="0.2">
      <c r="A129" s="848"/>
      <c r="B129" s="848"/>
      <c r="C129" s="849"/>
      <c r="D129" s="857" t="s">
        <v>313</v>
      </c>
      <c r="E129" s="855">
        <v>2</v>
      </c>
      <c r="F129" s="847">
        <v>131714</v>
      </c>
      <c r="G129" s="1020">
        <v>3000</v>
      </c>
      <c r="H129" s="1020">
        <v>410</v>
      </c>
      <c r="I129" s="1182">
        <f t="shared" si="4"/>
        <v>0</v>
      </c>
      <c r="J129" s="1242">
        <f t="shared" si="5"/>
        <v>0</v>
      </c>
      <c r="K129" s="847"/>
      <c r="L129" s="847"/>
      <c r="M129" s="847"/>
      <c r="N129" s="847"/>
      <c r="O129" s="847"/>
      <c r="P129" s="847"/>
      <c r="Q129" s="847"/>
      <c r="R129" s="847"/>
      <c r="S129" s="847"/>
      <c r="T129" s="847"/>
    </row>
    <row r="130" spans="1:20" ht="15" customHeight="1" x14ac:dyDescent="0.2">
      <c r="A130" s="848"/>
      <c r="B130" s="848"/>
      <c r="C130" s="849"/>
      <c r="D130" s="853" t="s">
        <v>295</v>
      </c>
      <c r="E130" s="854"/>
      <c r="F130" s="847"/>
      <c r="G130" s="1020"/>
      <c r="H130" s="1020"/>
      <c r="I130" s="1182"/>
      <c r="J130" s="1242"/>
      <c r="K130" s="847"/>
      <c r="L130" s="847"/>
      <c r="M130" s="847"/>
      <c r="N130" s="847"/>
      <c r="O130" s="847"/>
      <c r="P130" s="847"/>
      <c r="Q130" s="847"/>
      <c r="R130" s="847"/>
      <c r="S130" s="847"/>
      <c r="T130" s="847"/>
    </row>
    <row r="131" spans="1:20" ht="15" customHeight="1" x14ac:dyDescent="0.2">
      <c r="A131" s="848"/>
      <c r="B131" s="848"/>
      <c r="C131" s="849"/>
      <c r="D131" s="853" t="s">
        <v>314</v>
      </c>
      <c r="E131" s="855">
        <v>2</v>
      </c>
      <c r="F131" s="847">
        <v>128901</v>
      </c>
      <c r="G131" s="1020">
        <v>750</v>
      </c>
      <c r="H131" s="1020">
        <v>750</v>
      </c>
      <c r="I131" s="1182">
        <f t="shared" si="4"/>
        <v>690</v>
      </c>
      <c r="J131" s="1242">
        <f t="shared" si="5"/>
        <v>92</v>
      </c>
      <c r="K131" s="847"/>
      <c r="L131" s="847"/>
      <c r="M131" s="847"/>
      <c r="N131" s="847"/>
      <c r="O131" s="847">
        <v>610</v>
      </c>
      <c r="P131" s="847"/>
      <c r="Q131" s="847"/>
      <c r="R131" s="847">
        <v>80</v>
      </c>
      <c r="S131" s="847"/>
      <c r="T131" s="847"/>
    </row>
    <row r="132" spans="1:20" ht="15" customHeight="1" x14ac:dyDescent="0.2">
      <c r="A132" s="848"/>
      <c r="B132" s="848"/>
      <c r="C132" s="849"/>
      <c r="D132" s="853" t="s">
        <v>508</v>
      </c>
      <c r="E132" s="851"/>
      <c r="F132" s="847"/>
      <c r="G132" s="1020"/>
      <c r="H132" s="1020"/>
      <c r="I132" s="1182"/>
      <c r="J132" s="1242"/>
      <c r="K132" s="847"/>
      <c r="L132" s="847"/>
      <c r="M132" s="847"/>
      <c r="N132" s="847"/>
      <c r="O132" s="847"/>
      <c r="P132" s="847"/>
      <c r="Q132" s="847"/>
      <c r="R132" s="847"/>
      <c r="S132" s="847"/>
      <c r="T132" s="847"/>
    </row>
    <row r="133" spans="1:20" ht="15" customHeight="1" x14ac:dyDescent="0.2">
      <c r="A133" s="848"/>
      <c r="B133" s="848"/>
      <c r="C133" s="849"/>
      <c r="D133" s="853" t="s">
        <v>509</v>
      </c>
      <c r="E133" s="847">
        <v>2</v>
      </c>
      <c r="F133" s="847">
        <v>191401</v>
      </c>
      <c r="G133" s="1020">
        <v>6000</v>
      </c>
      <c r="H133" s="1020">
        <v>6000</v>
      </c>
      <c r="I133" s="1182">
        <f t="shared" si="4"/>
        <v>6000</v>
      </c>
      <c r="J133" s="1242">
        <f t="shared" si="5"/>
        <v>100</v>
      </c>
      <c r="K133" s="847"/>
      <c r="L133" s="847"/>
      <c r="M133" s="847"/>
      <c r="N133" s="847"/>
      <c r="O133" s="847">
        <v>6000</v>
      </c>
      <c r="P133" s="847"/>
      <c r="Q133" s="847"/>
      <c r="R133" s="847"/>
      <c r="S133" s="847"/>
      <c r="T133" s="847"/>
    </row>
    <row r="134" spans="1:20" ht="15" customHeight="1" x14ac:dyDescent="0.2">
      <c r="A134" s="848"/>
      <c r="B134" s="848"/>
      <c r="C134" s="849"/>
      <c r="D134" s="853" t="s">
        <v>1618</v>
      </c>
      <c r="E134" s="847">
        <v>2</v>
      </c>
      <c r="F134" s="847">
        <v>131721</v>
      </c>
      <c r="G134" s="1020">
        <v>5000</v>
      </c>
      <c r="H134" s="1020">
        <v>8435</v>
      </c>
      <c r="I134" s="1182">
        <f t="shared" si="4"/>
        <v>7254</v>
      </c>
      <c r="J134" s="1242">
        <f t="shared" si="5"/>
        <v>85.998814463544761</v>
      </c>
      <c r="K134" s="847">
        <v>687</v>
      </c>
      <c r="L134" s="847">
        <v>38</v>
      </c>
      <c r="M134" s="847">
        <v>5279</v>
      </c>
      <c r="N134" s="847"/>
      <c r="O134" s="847">
        <v>1250</v>
      </c>
      <c r="P134" s="847"/>
      <c r="Q134" s="847"/>
      <c r="R134" s="847"/>
      <c r="S134" s="847"/>
      <c r="T134" s="847"/>
    </row>
    <row r="135" spans="1:20" ht="15" customHeight="1" x14ac:dyDescent="0.2">
      <c r="A135" s="848"/>
      <c r="B135" s="848"/>
      <c r="C135" s="849"/>
      <c r="D135" s="865" t="s">
        <v>315</v>
      </c>
      <c r="E135" s="851"/>
      <c r="F135" s="847"/>
      <c r="G135" s="1020"/>
      <c r="H135" s="1020"/>
      <c r="I135" s="1182"/>
      <c r="J135" s="1242"/>
      <c r="K135" s="847"/>
      <c r="L135" s="847"/>
      <c r="M135" s="847"/>
      <c r="N135" s="847"/>
      <c r="O135" s="847"/>
      <c r="P135" s="847"/>
      <c r="Q135" s="847"/>
      <c r="R135" s="847"/>
      <c r="S135" s="847"/>
      <c r="T135" s="847"/>
    </row>
    <row r="136" spans="1:20" ht="15" customHeight="1" x14ac:dyDescent="0.2">
      <c r="A136" s="848"/>
      <c r="B136" s="848"/>
      <c r="C136" s="849"/>
      <c r="D136" s="870" t="s">
        <v>316</v>
      </c>
      <c r="E136" s="854"/>
      <c r="F136" s="855"/>
      <c r="G136" s="1119"/>
      <c r="H136" s="1119"/>
      <c r="I136" s="1182"/>
      <c r="J136" s="1242"/>
      <c r="K136" s="847"/>
      <c r="L136" s="847"/>
      <c r="M136" s="847"/>
      <c r="N136" s="847"/>
      <c r="O136" s="847"/>
      <c r="P136" s="847"/>
      <c r="Q136" s="847"/>
      <c r="R136" s="847"/>
      <c r="S136" s="847"/>
      <c r="T136" s="847"/>
    </row>
    <row r="137" spans="1:20" ht="15" customHeight="1" x14ac:dyDescent="0.2">
      <c r="A137" s="848"/>
      <c r="B137" s="848"/>
      <c r="C137" s="849"/>
      <c r="D137" s="853" t="s">
        <v>1619</v>
      </c>
      <c r="E137" s="847">
        <v>2</v>
      </c>
      <c r="F137" s="847">
        <v>131803</v>
      </c>
      <c r="G137" s="1020">
        <v>165000</v>
      </c>
      <c r="H137" s="1020">
        <v>235000</v>
      </c>
      <c r="I137" s="1182">
        <f t="shared" ref="I137:I199" si="6">SUM(K137:T137)</f>
        <v>235000</v>
      </c>
      <c r="J137" s="1242">
        <f t="shared" ref="J137:J198" si="7">I137/H137*100</f>
        <v>100</v>
      </c>
      <c r="K137" s="847"/>
      <c r="L137" s="847"/>
      <c r="M137" s="847"/>
      <c r="N137" s="847"/>
      <c r="O137" s="847">
        <v>235000</v>
      </c>
      <c r="P137" s="847"/>
      <c r="Q137" s="847"/>
      <c r="R137" s="847"/>
      <c r="S137" s="847"/>
      <c r="T137" s="847"/>
    </row>
    <row r="138" spans="1:20" ht="15" customHeight="1" x14ac:dyDescent="0.2">
      <c r="A138" s="848"/>
      <c r="B138" s="848"/>
      <c r="C138" s="849"/>
      <c r="D138" s="853" t="s">
        <v>317</v>
      </c>
      <c r="E138" s="847">
        <v>2</v>
      </c>
      <c r="F138" s="847">
        <v>131804</v>
      </c>
      <c r="G138" s="1020">
        <v>200000</v>
      </c>
      <c r="H138" s="1020">
        <v>259000</v>
      </c>
      <c r="I138" s="1182">
        <f t="shared" si="6"/>
        <v>259000</v>
      </c>
      <c r="J138" s="1242">
        <f t="shared" si="7"/>
        <v>100</v>
      </c>
      <c r="K138" s="847"/>
      <c r="L138" s="847"/>
      <c r="M138" s="847"/>
      <c r="N138" s="847"/>
      <c r="O138" s="847">
        <v>259000</v>
      </c>
      <c r="P138" s="847"/>
      <c r="Q138" s="847"/>
      <c r="R138" s="847"/>
      <c r="S138" s="847"/>
      <c r="T138" s="847"/>
    </row>
    <row r="139" spans="1:20" ht="15" customHeight="1" x14ac:dyDescent="0.2">
      <c r="A139" s="848"/>
      <c r="B139" s="848"/>
      <c r="C139" s="849"/>
      <c r="D139" s="853" t="s">
        <v>318</v>
      </c>
      <c r="E139" s="847">
        <v>2</v>
      </c>
      <c r="F139" s="847">
        <v>131805</v>
      </c>
      <c r="G139" s="1020">
        <v>5000</v>
      </c>
      <c r="H139" s="1020">
        <v>5000</v>
      </c>
      <c r="I139" s="1182">
        <f t="shared" si="6"/>
        <v>5000</v>
      </c>
      <c r="J139" s="1242">
        <f t="shared" si="7"/>
        <v>100</v>
      </c>
      <c r="K139" s="847"/>
      <c r="L139" s="847"/>
      <c r="M139" s="847"/>
      <c r="N139" s="847"/>
      <c r="O139" s="847">
        <v>5000</v>
      </c>
      <c r="P139" s="847"/>
      <c r="Q139" s="847"/>
      <c r="R139" s="847"/>
      <c r="S139" s="847"/>
      <c r="T139" s="847"/>
    </row>
    <row r="140" spans="1:20" ht="15" customHeight="1" x14ac:dyDescent="0.2">
      <c r="A140" s="848"/>
      <c r="B140" s="848"/>
      <c r="C140" s="849"/>
      <c r="D140" s="870" t="s">
        <v>160</v>
      </c>
      <c r="E140" s="854"/>
      <c r="F140" s="855"/>
      <c r="G140" s="1119"/>
      <c r="H140" s="1119"/>
      <c r="I140" s="1182"/>
      <c r="J140" s="1242"/>
      <c r="K140" s="847"/>
      <c r="L140" s="847"/>
      <c r="M140" s="847"/>
      <c r="N140" s="847"/>
      <c r="O140" s="847"/>
      <c r="P140" s="847"/>
      <c r="Q140" s="847"/>
      <c r="R140" s="847"/>
      <c r="S140" s="847"/>
      <c r="T140" s="847"/>
    </row>
    <row r="141" spans="1:20" ht="15" customHeight="1" x14ac:dyDescent="0.2">
      <c r="A141" s="848"/>
      <c r="B141" s="848"/>
      <c r="C141" s="849"/>
      <c r="D141" s="853" t="s">
        <v>319</v>
      </c>
      <c r="E141" s="855">
        <v>1</v>
      </c>
      <c r="F141" s="847">
        <v>131808</v>
      </c>
      <c r="G141" s="1020">
        <v>1040</v>
      </c>
      <c r="H141" s="1020">
        <v>1903</v>
      </c>
      <c r="I141" s="1182">
        <f t="shared" si="6"/>
        <v>1900</v>
      </c>
      <c r="J141" s="1242">
        <f t="shared" si="7"/>
        <v>99.842354177614283</v>
      </c>
      <c r="K141" s="847">
        <v>220</v>
      </c>
      <c r="L141" s="847">
        <v>13</v>
      </c>
      <c r="M141" s="847">
        <v>1667</v>
      </c>
      <c r="N141" s="847"/>
      <c r="O141" s="847"/>
      <c r="P141" s="847"/>
      <c r="Q141" s="847"/>
      <c r="R141" s="847"/>
      <c r="S141" s="847"/>
      <c r="T141" s="847"/>
    </row>
    <row r="142" spans="1:20" ht="15" customHeight="1" x14ac:dyDescent="0.2">
      <c r="A142" s="848"/>
      <c r="B142" s="848"/>
      <c r="C142" s="849"/>
      <c r="D142" s="853" t="s">
        <v>320</v>
      </c>
      <c r="E142" s="847">
        <v>1</v>
      </c>
      <c r="F142" s="847">
        <v>131807</v>
      </c>
      <c r="G142" s="1020">
        <v>800</v>
      </c>
      <c r="H142" s="1020">
        <v>800</v>
      </c>
      <c r="I142" s="1182">
        <f t="shared" si="6"/>
        <v>768</v>
      </c>
      <c r="J142" s="1242">
        <f t="shared" si="7"/>
        <v>96</v>
      </c>
      <c r="K142" s="847">
        <v>80</v>
      </c>
      <c r="L142" s="847">
        <v>12</v>
      </c>
      <c r="M142" s="847">
        <v>476</v>
      </c>
      <c r="N142" s="847"/>
      <c r="O142" s="847">
        <v>200</v>
      </c>
      <c r="P142" s="847"/>
      <c r="Q142" s="847"/>
      <c r="R142" s="847"/>
      <c r="S142" s="847"/>
      <c r="T142" s="847"/>
    </row>
    <row r="143" spans="1:20" ht="15" customHeight="1" x14ac:dyDescent="0.2">
      <c r="A143" s="848"/>
      <c r="B143" s="848"/>
      <c r="C143" s="849"/>
      <c r="D143" s="853" t="s">
        <v>1262</v>
      </c>
      <c r="E143" s="855">
        <v>1</v>
      </c>
      <c r="F143" s="847">
        <v>131809</v>
      </c>
      <c r="G143" s="1020">
        <v>400</v>
      </c>
      <c r="H143" s="1020">
        <v>400</v>
      </c>
      <c r="I143" s="1182">
        <f t="shared" si="6"/>
        <v>400</v>
      </c>
      <c r="J143" s="1242">
        <f t="shared" si="7"/>
        <v>100</v>
      </c>
      <c r="K143" s="847"/>
      <c r="L143" s="847"/>
      <c r="M143" s="847"/>
      <c r="N143" s="847"/>
      <c r="O143" s="847">
        <v>400</v>
      </c>
      <c r="P143" s="847"/>
      <c r="Q143" s="847"/>
      <c r="R143" s="847"/>
      <c r="S143" s="847"/>
      <c r="T143" s="847"/>
    </row>
    <row r="144" spans="1:20" ht="15" customHeight="1" x14ac:dyDescent="0.2">
      <c r="A144" s="848"/>
      <c r="B144" s="848"/>
      <c r="C144" s="849"/>
      <c r="D144" s="853" t="s">
        <v>1620</v>
      </c>
      <c r="E144" s="855">
        <v>2</v>
      </c>
      <c r="F144" s="847">
        <v>131866</v>
      </c>
      <c r="G144" s="1020">
        <v>1000</v>
      </c>
      <c r="H144" s="1020">
        <v>2000</v>
      </c>
      <c r="I144" s="1182">
        <f t="shared" si="6"/>
        <v>2000</v>
      </c>
      <c r="J144" s="1242">
        <f t="shared" si="7"/>
        <v>100</v>
      </c>
      <c r="K144" s="847"/>
      <c r="L144" s="847"/>
      <c r="M144" s="847"/>
      <c r="N144" s="847"/>
      <c r="O144" s="847">
        <v>2000</v>
      </c>
      <c r="P144" s="847"/>
      <c r="Q144" s="847"/>
      <c r="R144" s="847"/>
      <c r="S144" s="847"/>
      <c r="T144" s="847"/>
    </row>
    <row r="145" spans="1:20" ht="15" customHeight="1" x14ac:dyDescent="0.2">
      <c r="A145" s="848"/>
      <c r="B145" s="848"/>
      <c r="C145" s="849"/>
      <c r="D145" s="870" t="s">
        <v>321</v>
      </c>
      <c r="E145" s="854"/>
      <c r="F145" s="855"/>
      <c r="G145" s="1119"/>
      <c r="H145" s="1119"/>
      <c r="I145" s="1182"/>
      <c r="J145" s="1242"/>
      <c r="K145" s="847"/>
      <c r="L145" s="847"/>
      <c r="M145" s="847"/>
      <c r="N145" s="847"/>
      <c r="O145" s="847"/>
      <c r="P145" s="847"/>
      <c r="Q145" s="847"/>
      <c r="R145" s="847"/>
      <c r="S145" s="847"/>
      <c r="T145" s="847"/>
    </row>
    <row r="146" spans="1:20" ht="15" customHeight="1" x14ac:dyDescent="0.2">
      <c r="A146" s="848"/>
      <c r="B146" s="848"/>
      <c r="C146" s="849"/>
      <c r="D146" s="853" t="s">
        <v>322</v>
      </c>
      <c r="E146" s="847">
        <v>1</v>
      </c>
      <c r="F146" s="847">
        <v>131811</v>
      </c>
      <c r="G146" s="1020">
        <v>7000</v>
      </c>
      <c r="H146" s="1020">
        <v>7000</v>
      </c>
      <c r="I146" s="1182">
        <f t="shared" si="6"/>
        <v>5850</v>
      </c>
      <c r="J146" s="1242">
        <f t="shared" si="7"/>
        <v>83.571428571428569</v>
      </c>
      <c r="K146" s="847"/>
      <c r="L146" s="847"/>
      <c r="M146" s="847"/>
      <c r="N146" s="847"/>
      <c r="O146" s="847">
        <v>5850</v>
      </c>
      <c r="P146" s="847"/>
      <c r="Q146" s="847"/>
      <c r="R146" s="847"/>
      <c r="S146" s="847"/>
      <c r="T146" s="847"/>
    </row>
    <row r="147" spans="1:20" ht="15" customHeight="1" x14ac:dyDescent="0.2">
      <c r="A147" s="848"/>
      <c r="B147" s="848"/>
      <c r="C147" s="849"/>
      <c r="D147" s="853" t="s">
        <v>1263</v>
      </c>
      <c r="E147" s="847">
        <v>1</v>
      </c>
      <c r="F147" s="847">
        <v>131812</v>
      </c>
      <c r="G147" s="1020">
        <v>5000</v>
      </c>
      <c r="H147" s="1020">
        <v>5000</v>
      </c>
      <c r="I147" s="1182">
        <f t="shared" si="6"/>
        <v>5000</v>
      </c>
      <c r="J147" s="1242">
        <f t="shared" si="7"/>
        <v>100</v>
      </c>
      <c r="K147" s="847"/>
      <c r="L147" s="847"/>
      <c r="M147" s="847"/>
      <c r="N147" s="847"/>
      <c r="O147" s="847">
        <v>5000</v>
      </c>
      <c r="P147" s="847"/>
      <c r="Q147" s="847"/>
      <c r="R147" s="847"/>
      <c r="S147" s="847"/>
      <c r="T147" s="847"/>
    </row>
    <row r="148" spans="1:20" ht="15" customHeight="1" x14ac:dyDescent="0.2">
      <c r="A148" s="848"/>
      <c r="B148" s="848"/>
      <c r="C148" s="849"/>
      <c r="D148" s="853" t="s">
        <v>323</v>
      </c>
      <c r="E148" s="847">
        <v>1</v>
      </c>
      <c r="F148" s="847">
        <v>131813</v>
      </c>
      <c r="G148" s="1020">
        <v>1600</v>
      </c>
      <c r="H148" s="1020">
        <v>2140</v>
      </c>
      <c r="I148" s="1182">
        <f t="shared" si="6"/>
        <v>2140</v>
      </c>
      <c r="J148" s="1242">
        <f t="shared" si="7"/>
        <v>100</v>
      </c>
      <c r="K148" s="847"/>
      <c r="L148" s="847"/>
      <c r="M148" s="847"/>
      <c r="N148" s="847"/>
      <c r="O148" s="847">
        <v>1600</v>
      </c>
      <c r="P148" s="847"/>
      <c r="Q148" s="847"/>
      <c r="R148" s="847">
        <v>540</v>
      </c>
      <c r="S148" s="847"/>
      <c r="T148" s="847"/>
    </row>
    <row r="149" spans="1:20" ht="15" customHeight="1" x14ac:dyDescent="0.2">
      <c r="A149" s="848"/>
      <c r="B149" s="848"/>
      <c r="C149" s="849"/>
      <c r="D149" s="853" t="s">
        <v>324</v>
      </c>
      <c r="E149" s="847">
        <v>1</v>
      </c>
      <c r="F149" s="847">
        <v>131816</v>
      </c>
      <c r="G149" s="1020">
        <v>1800</v>
      </c>
      <c r="H149" s="1020">
        <v>1800</v>
      </c>
      <c r="I149" s="1182">
        <f t="shared" si="6"/>
        <v>1800</v>
      </c>
      <c r="J149" s="1242">
        <f t="shared" si="7"/>
        <v>100</v>
      </c>
      <c r="K149" s="847"/>
      <c r="L149" s="847"/>
      <c r="M149" s="847"/>
      <c r="N149" s="847"/>
      <c r="O149" s="847">
        <v>1800</v>
      </c>
      <c r="P149" s="847"/>
      <c r="Q149" s="847"/>
      <c r="R149" s="847"/>
      <c r="S149" s="847"/>
      <c r="T149" s="847"/>
    </row>
    <row r="150" spans="1:20" ht="15" customHeight="1" x14ac:dyDescent="0.2">
      <c r="A150" s="848"/>
      <c r="B150" s="848"/>
      <c r="C150" s="849"/>
      <c r="D150" s="853" t="s">
        <v>325</v>
      </c>
      <c r="E150" s="847">
        <v>1</v>
      </c>
      <c r="F150" s="847">
        <v>131817</v>
      </c>
      <c r="G150" s="1020">
        <v>500</v>
      </c>
      <c r="H150" s="1020">
        <v>500</v>
      </c>
      <c r="I150" s="1182">
        <f t="shared" si="6"/>
        <v>500</v>
      </c>
      <c r="J150" s="1242">
        <f t="shared" si="7"/>
        <v>100</v>
      </c>
      <c r="K150" s="847"/>
      <c r="L150" s="847"/>
      <c r="M150" s="847"/>
      <c r="N150" s="847"/>
      <c r="O150" s="847">
        <v>500</v>
      </c>
      <c r="P150" s="847"/>
      <c r="Q150" s="847"/>
      <c r="R150" s="847"/>
      <c r="S150" s="847"/>
      <c r="T150" s="847"/>
    </row>
    <row r="151" spans="1:20" ht="15" customHeight="1" x14ac:dyDescent="0.2">
      <c r="A151" s="848"/>
      <c r="B151" s="848"/>
      <c r="C151" s="849"/>
      <c r="D151" s="853" t="s">
        <v>326</v>
      </c>
      <c r="E151" s="847">
        <v>1</v>
      </c>
      <c r="F151" s="847">
        <v>131818</v>
      </c>
      <c r="G151" s="1020">
        <v>150</v>
      </c>
      <c r="H151" s="1020">
        <v>150</v>
      </c>
      <c r="I151" s="1182">
        <f t="shared" si="6"/>
        <v>150</v>
      </c>
      <c r="J151" s="1242">
        <f t="shared" si="7"/>
        <v>100</v>
      </c>
      <c r="K151" s="847"/>
      <c r="L151" s="847"/>
      <c r="M151" s="847"/>
      <c r="N151" s="847"/>
      <c r="O151" s="847">
        <v>150</v>
      </c>
      <c r="P151" s="847"/>
      <c r="Q151" s="847"/>
      <c r="R151" s="847"/>
      <c r="S151" s="847"/>
      <c r="T151" s="847"/>
    </row>
    <row r="152" spans="1:20" ht="15" customHeight="1" x14ac:dyDescent="0.2">
      <c r="A152" s="848"/>
      <c r="B152" s="848"/>
      <c r="C152" s="849"/>
      <c r="D152" s="853" t="s">
        <v>327</v>
      </c>
      <c r="E152" s="847">
        <v>1</v>
      </c>
      <c r="F152" s="847">
        <v>131832</v>
      </c>
      <c r="G152" s="1020">
        <v>50</v>
      </c>
      <c r="H152" s="1020">
        <v>50</v>
      </c>
      <c r="I152" s="1182">
        <f t="shared" si="6"/>
        <v>50</v>
      </c>
      <c r="J152" s="1242">
        <f t="shared" si="7"/>
        <v>100</v>
      </c>
      <c r="K152" s="847"/>
      <c r="L152" s="847"/>
      <c r="M152" s="847"/>
      <c r="N152" s="847"/>
      <c r="O152" s="847">
        <v>50</v>
      </c>
      <c r="P152" s="847"/>
      <c r="Q152" s="847"/>
      <c r="R152" s="847"/>
      <c r="S152" s="847"/>
      <c r="T152" s="847"/>
    </row>
    <row r="153" spans="1:20" ht="15" customHeight="1" x14ac:dyDescent="0.2">
      <c r="A153" s="848"/>
      <c r="B153" s="848"/>
      <c r="C153" s="849"/>
      <c r="D153" s="853" t="s">
        <v>328</v>
      </c>
      <c r="E153" s="847">
        <v>1</v>
      </c>
      <c r="F153" s="847">
        <v>131820</v>
      </c>
      <c r="G153" s="1020">
        <v>3927</v>
      </c>
      <c r="H153" s="1020">
        <v>3820</v>
      </c>
      <c r="I153" s="1182">
        <f t="shared" si="6"/>
        <v>3253</v>
      </c>
      <c r="J153" s="1242">
        <f t="shared" si="7"/>
        <v>85.157068062827221</v>
      </c>
      <c r="K153" s="847">
        <v>735</v>
      </c>
      <c r="L153" s="847">
        <v>224</v>
      </c>
      <c r="M153" s="847">
        <v>491</v>
      </c>
      <c r="N153" s="847"/>
      <c r="O153" s="847">
        <v>1413</v>
      </c>
      <c r="P153" s="847"/>
      <c r="Q153" s="847"/>
      <c r="R153" s="847">
        <v>390</v>
      </c>
      <c r="S153" s="847"/>
      <c r="T153" s="847"/>
    </row>
    <row r="154" spans="1:20" ht="15" customHeight="1" x14ac:dyDescent="0.2">
      <c r="A154" s="848"/>
      <c r="B154" s="848"/>
      <c r="C154" s="849"/>
      <c r="D154" s="853" t="s">
        <v>1424</v>
      </c>
      <c r="E154" s="847">
        <v>2</v>
      </c>
      <c r="F154" s="847">
        <v>131854</v>
      </c>
      <c r="G154" s="1020">
        <v>100</v>
      </c>
      <c r="H154" s="1020">
        <v>0</v>
      </c>
      <c r="I154" s="1182">
        <f t="shared" si="6"/>
        <v>0</v>
      </c>
      <c r="J154" s="1242"/>
      <c r="K154" s="847"/>
      <c r="L154" s="847"/>
      <c r="M154" s="847"/>
      <c r="N154" s="847"/>
      <c r="O154" s="847"/>
      <c r="P154" s="847"/>
      <c r="Q154" s="847"/>
      <c r="R154" s="847"/>
      <c r="S154" s="847"/>
      <c r="T154" s="847"/>
    </row>
    <row r="155" spans="1:20" ht="15" customHeight="1" x14ac:dyDescent="0.2">
      <c r="A155" s="848"/>
      <c r="B155" s="848"/>
      <c r="C155" s="849"/>
      <c r="D155" s="853" t="s">
        <v>1621</v>
      </c>
      <c r="E155" s="847">
        <v>2</v>
      </c>
      <c r="F155" s="847">
        <v>131869</v>
      </c>
      <c r="G155" s="1020">
        <v>2000</v>
      </c>
      <c r="H155" s="1020">
        <v>2000</v>
      </c>
      <c r="I155" s="1182">
        <f t="shared" si="6"/>
        <v>2000</v>
      </c>
      <c r="J155" s="1242">
        <f t="shared" si="7"/>
        <v>100</v>
      </c>
      <c r="K155" s="847"/>
      <c r="L155" s="847"/>
      <c r="M155" s="847"/>
      <c r="N155" s="847"/>
      <c r="O155" s="847">
        <v>2000</v>
      </c>
      <c r="P155" s="847"/>
      <c r="Q155" s="847"/>
      <c r="R155" s="847"/>
      <c r="S155" s="847"/>
      <c r="T155" s="847"/>
    </row>
    <row r="156" spans="1:20" ht="15" customHeight="1" x14ac:dyDescent="0.2">
      <c r="A156" s="848"/>
      <c r="B156" s="848"/>
      <c r="C156" s="849"/>
      <c r="D156" s="853" t="s">
        <v>329</v>
      </c>
      <c r="E156" s="851"/>
      <c r="F156" s="847"/>
      <c r="G156" s="1020"/>
      <c r="H156" s="1020"/>
      <c r="I156" s="1182"/>
      <c r="J156" s="1242"/>
      <c r="K156" s="847"/>
      <c r="L156" s="847"/>
      <c r="M156" s="847"/>
      <c r="N156" s="847"/>
      <c r="O156" s="847"/>
      <c r="P156" s="847"/>
      <c r="Q156" s="847"/>
      <c r="R156" s="847"/>
      <c r="S156" s="847"/>
      <c r="T156" s="847"/>
    </row>
    <row r="157" spans="1:20" ht="15" customHeight="1" x14ac:dyDescent="0.2">
      <c r="A157" s="848"/>
      <c r="B157" s="848"/>
      <c r="C157" s="849"/>
      <c r="D157" s="853" t="s">
        <v>330</v>
      </c>
      <c r="E157" s="855">
        <v>2</v>
      </c>
      <c r="F157" s="847">
        <v>131821</v>
      </c>
      <c r="G157" s="1020">
        <v>3000</v>
      </c>
      <c r="H157" s="1020">
        <v>3000</v>
      </c>
      <c r="I157" s="1182">
        <f t="shared" si="6"/>
        <v>3000</v>
      </c>
      <c r="J157" s="1242">
        <f t="shared" si="7"/>
        <v>100</v>
      </c>
      <c r="K157" s="847"/>
      <c r="L157" s="847"/>
      <c r="M157" s="847"/>
      <c r="N157" s="847"/>
      <c r="O157" s="847">
        <v>3000</v>
      </c>
      <c r="P157" s="847"/>
      <c r="Q157" s="847"/>
      <c r="R157" s="847"/>
      <c r="S157" s="847"/>
      <c r="T157" s="847"/>
    </row>
    <row r="158" spans="1:20" ht="15" customHeight="1" x14ac:dyDescent="0.2">
      <c r="A158" s="848"/>
      <c r="B158" s="848"/>
      <c r="C158" s="849"/>
      <c r="D158" s="853" t="s">
        <v>331</v>
      </c>
      <c r="E158" s="855">
        <v>2</v>
      </c>
      <c r="F158" s="847">
        <v>131822</v>
      </c>
      <c r="G158" s="1020">
        <v>500</v>
      </c>
      <c r="H158" s="1020">
        <v>1500</v>
      </c>
      <c r="I158" s="1182">
        <f t="shared" si="6"/>
        <v>1500</v>
      </c>
      <c r="J158" s="1242">
        <f t="shared" si="7"/>
        <v>100</v>
      </c>
      <c r="K158" s="847"/>
      <c r="L158" s="847"/>
      <c r="M158" s="847"/>
      <c r="N158" s="847"/>
      <c r="O158" s="847">
        <v>1500</v>
      </c>
      <c r="P158" s="847"/>
      <c r="Q158" s="847"/>
      <c r="R158" s="847"/>
      <c r="S158" s="847"/>
      <c r="T158" s="847"/>
    </row>
    <row r="159" spans="1:20" ht="15" customHeight="1" x14ac:dyDescent="0.2">
      <c r="A159" s="848"/>
      <c r="B159" s="848"/>
      <c r="C159" s="849"/>
      <c r="D159" s="872" t="s">
        <v>332</v>
      </c>
      <c r="E159" s="873">
        <v>2</v>
      </c>
      <c r="F159" s="847">
        <v>131823</v>
      </c>
      <c r="G159" s="1020">
        <v>15000</v>
      </c>
      <c r="H159" s="1020">
        <v>15000</v>
      </c>
      <c r="I159" s="1182">
        <f t="shared" si="6"/>
        <v>15000</v>
      </c>
      <c r="J159" s="1242">
        <f t="shared" si="7"/>
        <v>100</v>
      </c>
      <c r="K159" s="847"/>
      <c r="L159" s="847"/>
      <c r="M159" s="847"/>
      <c r="N159" s="847"/>
      <c r="O159" s="847">
        <v>15000</v>
      </c>
      <c r="P159" s="847"/>
      <c r="Q159" s="847"/>
      <c r="R159" s="847"/>
      <c r="S159" s="847"/>
      <c r="T159" s="847"/>
    </row>
    <row r="160" spans="1:20" ht="15" customHeight="1" x14ac:dyDescent="0.2">
      <c r="A160" s="848"/>
      <c r="B160" s="848"/>
      <c r="C160" s="849"/>
      <c r="D160" s="872" t="s">
        <v>333</v>
      </c>
      <c r="E160" s="874">
        <v>2</v>
      </c>
      <c r="F160" s="847">
        <v>131824</v>
      </c>
      <c r="G160" s="1020">
        <v>3000</v>
      </c>
      <c r="H160" s="1020">
        <v>6800</v>
      </c>
      <c r="I160" s="1182">
        <f t="shared" si="6"/>
        <v>6800</v>
      </c>
      <c r="J160" s="1242">
        <f t="shared" si="7"/>
        <v>100</v>
      </c>
      <c r="K160" s="847"/>
      <c r="L160" s="847"/>
      <c r="M160" s="847"/>
      <c r="N160" s="847"/>
      <c r="O160" s="847">
        <v>6800</v>
      </c>
      <c r="P160" s="847"/>
      <c r="Q160" s="847"/>
      <c r="R160" s="847"/>
      <c r="S160" s="847"/>
      <c r="T160" s="847"/>
    </row>
    <row r="161" spans="1:20" ht="15" customHeight="1" x14ac:dyDescent="0.2">
      <c r="A161" s="848"/>
      <c r="B161" s="848"/>
      <c r="C161" s="849"/>
      <c r="D161" s="872" t="s">
        <v>334</v>
      </c>
      <c r="E161" s="874">
        <v>2</v>
      </c>
      <c r="F161" s="875">
        <v>131833</v>
      </c>
      <c r="G161" s="1185">
        <v>2500</v>
      </c>
      <c r="H161" s="1185">
        <v>2500</v>
      </c>
      <c r="I161" s="1182">
        <f t="shared" si="6"/>
        <v>2500</v>
      </c>
      <c r="J161" s="1242">
        <f t="shared" si="7"/>
        <v>100</v>
      </c>
      <c r="K161" s="847"/>
      <c r="L161" s="847"/>
      <c r="M161" s="847"/>
      <c r="N161" s="847"/>
      <c r="O161" s="847">
        <v>2500</v>
      </c>
      <c r="P161" s="847"/>
      <c r="Q161" s="847"/>
      <c r="R161" s="847"/>
      <c r="S161" s="847"/>
      <c r="T161" s="847"/>
    </row>
    <row r="162" spans="1:20" ht="15" customHeight="1" x14ac:dyDescent="0.2">
      <c r="A162" s="848"/>
      <c r="B162" s="848"/>
      <c r="C162" s="849"/>
      <c r="D162" s="872" t="s">
        <v>335</v>
      </c>
      <c r="E162" s="874">
        <v>2</v>
      </c>
      <c r="F162" s="875">
        <v>131834</v>
      </c>
      <c r="G162" s="1185">
        <v>1000</v>
      </c>
      <c r="H162" s="1185">
        <v>2000</v>
      </c>
      <c r="I162" s="1182">
        <f t="shared" si="6"/>
        <v>2000</v>
      </c>
      <c r="J162" s="1242">
        <f t="shared" si="7"/>
        <v>100</v>
      </c>
      <c r="K162" s="847"/>
      <c r="L162" s="847"/>
      <c r="M162" s="847"/>
      <c r="N162" s="847"/>
      <c r="O162" s="847">
        <v>2000</v>
      </c>
      <c r="P162" s="847"/>
      <c r="Q162" s="847"/>
      <c r="R162" s="847"/>
      <c r="S162" s="847"/>
      <c r="T162" s="847"/>
    </row>
    <row r="163" spans="1:20" ht="15" customHeight="1" x14ac:dyDescent="0.2">
      <c r="A163" s="848"/>
      <c r="B163" s="848"/>
      <c r="C163" s="849"/>
      <c r="D163" s="872" t="s">
        <v>336</v>
      </c>
      <c r="E163" s="874">
        <v>2</v>
      </c>
      <c r="F163" s="875">
        <v>131836</v>
      </c>
      <c r="G163" s="1185">
        <v>7000</v>
      </c>
      <c r="H163" s="1185">
        <v>9000</v>
      </c>
      <c r="I163" s="1182">
        <f t="shared" si="6"/>
        <v>9000</v>
      </c>
      <c r="J163" s="1242">
        <f t="shared" si="7"/>
        <v>100</v>
      </c>
      <c r="K163" s="847"/>
      <c r="L163" s="847"/>
      <c r="M163" s="847"/>
      <c r="N163" s="847"/>
      <c r="O163" s="847">
        <v>9000</v>
      </c>
      <c r="P163" s="847"/>
      <c r="Q163" s="847"/>
      <c r="R163" s="847"/>
      <c r="S163" s="847"/>
      <c r="T163" s="847"/>
    </row>
    <row r="164" spans="1:20" ht="15" customHeight="1" x14ac:dyDescent="0.2">
      <c r="A164" s="848"/>
      <c r="B164" s="848"/>
      <c r="C164" s="849"/>
      <c r="D164" s="872" t="s">
        <v>337</v>
      </c>
      <c r="E164" s="874">
        <v>2</v>
      </c>
      <c r="F164" s="875">
        <v>131837</v>
      </c>
      <c r="G164" s="1185">
        <v>6000</v>
      </c>
      <c r="H164" s="1185">
        <v>8000</v>
      </c>
      <c r="I164" s="1182">
        <f t="shared" si="6"/>
        <v>8000</v>
      </c>
      <c r="J164" s="1242">
        <f t="shared" si="7"/>
        <v>100</v>
      </c>
      <c r="K164" s="847"/>
      <c r="L164" s="847"/>
      <c r="M164" s="847"/>
      <c r="N164" s="847"/>
      <c r="O164" s="847">
        <v>8000</v>
      </c>
      <c r="P164" s="847"/>
      <c r="Q164" s="847"/>
      <c r="R164" s="847"/>
      <c r="S164" s="847"/>
      <c r="T164" s="847"/>
    </row>
    <row r="165" spans="1:20" ht="15" customHeight="1" x14ac:dyDescent="0.2">
      <c r="A165" s="848"/>
      <c r="B165" s="848"/>
      <c r="C165" s="849"/>
      <c r="D165" s="872" t="s">
        <v>1425</v>
      </c>
      <c r="E165" s="874">
        <v>2</v>
      </c>
      <c r="F165" s="875">
        <v>131838</v>
      </c>
      <c r="G165" s="1185">
        <v>25000</v>
      </c>
      <c r="H165" s="1185">
        <v>25000</v>
      </c>
      <c r="I165" s="1182">
        <f t="shared" si="6"/>
        <v>25000</v>
      </c>
      <c r="J165" s="1242">
        <f t="shared" si="7"/>
        <v>100</v>
      </c>
      <c r="K165" s="847"/>
      <c r="L165" s="847"/>
      <c r="M165" s="847"/>
      <c r="N165" s="847"/>
      <c r="O165" s="847">
        <v>25000</v>
      </c>
      <c r="P165" s="847"/>
      <c r="Q165" s="847"/>
      <c r="R165" s="847"/>
      <c r="S165" s="847"/>
      <c r="T165" s="847"/>
    </row>
    <row r="166" spans="1:20" ht="15" customHeight="1" x14ac:dyDescent="0.2">
      <c r="A166" s="848"/>
      <c r="B166" s="848"/>
      <c r="C166" s="849"/>
      <c r="D166" s="872" t="s">
        <v>338</v>
      </c>
      <c r="E166" s="874">
        <v>2</v>
      </c>
      <c r="F166" s="875">
        <v>131840</v>
      </c>
      <c r="G166" s="1185">
        <v>1000</v>
      </c>
      <c r="H166" s="1185">
        <v>1000</v>
      </c>
      <c r="I166" s="1182">
        <f t="shared" si="6"/>
        <v>1000</v>
      </c>
      <c r="J166" s="1242">
        <f t="shared" si="7"/>
        <v>100</v>
      </c>
      <c r="K166" s="847"/>
      <c r="L166" s="847"/>
      <c r="M166" s="847"/>
      <c r="N166" s="847"/>
      <c r="O166" s="847">
        <v>1000</v>
      </c>
      <c r="P166" s="847"/>
      <c r="Q166" s="847"/>
      <c r="R166" s="847"/>
      <c r="S166" s="847"/>
      <c r="T166" s="847"/>
    </row>
    <row r="167" spans="1:20" ht="15" customHeight="1" x14ac:dyDescent="0.2">
      <c r="A167" s="848"/>
      <c r="B167" s="848"/>
      <c r="C167" s="848"/>
      <c r="D167" s="872" t="s">
        <v>1622</v>
      </c>
      <c r="E167" s="874">
        <v>2</v>
      </c>
      <c r="F167" s="875">
        <v>131841</v>
      </c>
      <c r="G167" s="1185">
        <v>300</v>
      </c>
      <c r="H167" s="1185">
        <v>300</v>
      </c>
      <c r="I167" s="1182">
        <f t="shared" si="6"/>
        <v>300</v>
      </c>
      <c r="J167" s="1242">
        <f t="shared" si="7"/>
        <v>100</v>
      </c>
      <c r="K167" s="847"/>
      <c r="L167" s="847"/>
      <c r="M167" s="847"/>
      <c r="N167" s="847"/>
      <c r="O167" s="847">
        <v>300</v>
      </c>
      <c r="P167" s="847"/>
      <c r="Q167" s="847"/>
      <c r="R167" s="847"/>
      <c r="S167" s="847"/>
      <c r="T167" s="847"/>
    </row>
    <row r="168" spans="1:20" ht="15" customHeight="1" x14ac:dyDescent="0.2">
      <c r="A168" s="848"/>
      <c r="B168" s="848"/>
      <c r="C168" s="848"/>
      <c r="D168" s="872" t="s">
        <v>339</v>
      </c>
      <c r="E168" s="874">
        <v>2</v>
      </c>
      <c r="F168" s="875">
        <v>131843</v>
      </c>
      <c r="G168" s="1185">
        <v>1000</v>
      </c>
      <c r="H168" s="1185">
        <v>1000</v>
      </c>
      <c r="I168" s="1182">
        <f t="shared" si="6"/>
        <v>1000</v>
      </c>
      <c r="J168" s="1242">
        <f t="shared" si="7"/>
        <v>100</v>
      </c>
      <c r="K168" s="847"/>
      <c r="L168" s="847"/>
      <c r="M168" s="847"/>
      <c r="N168" s="847"/>
      <c r="O168" s="847">
        <v>1000</v>
      </c>
      <c r="P168" s="847"/>
      <c r="Q168" s="847"/>
      <c r="R168" s="847"/>
      <c r="S168" s="847"/>
      <c r="T168" s="847"/>
    </row>
    <row r="169" spans="1:20" ht="15" customHeight="1" x14ac:dyDescent="0.2">
      <c r="A169" s="848"/>
      <c r="B169" s="848"/>
      <c r="C169" s="848"/>
      <c r="D169" s="847" t="s">
        <v>340</v>
      </c>
      <c r="E169" s="874">
        <v>2</v>
      </c>
      <c r="F169" s="875">
        <v>131847</v>
      </c>
      <c r="G169" s="1185">
        <v>3000</v>
      </c>
      <c r="H169" s="1185">
        <v>3000</v>
      </c>
      <c r="I169" s="1182">
        <f t="shared" si="6"/>
        <v>3000</v>
      </c>
      <c r="J169" s="1242">
        <f t="shared" si="7"/>
        <v>100</v>
      </c>
      <c r="K169" s="847"/>
      <c r="L169" s="847"/>
      <c r="M169" s="847"/>
      <c r="N169" s="847"/>
      <c r="O169" s="847">
        <v>3000</v>
      </c>
      <c r="P169" s="847"/>
      <c r="Q169" s="847"/>
      <c r="R169" s="847"/>
      <c r="S169" s="847"/>
      <c r="T169" s="847"/>
    </row>
    <row r="170" spans="1:20" ht="15" customHeight="1" x14ac:dyDescent="0.2">
      <c r="A170" s="848"/>
      <c r="B170" s="848"/>
      <c r="C170" s="848"/>
      <c r="D170" s="876" t="s">
        <v>341</v>
      </c>
      <c r="E170" s="874">
        <v>2</v>
      </c>
      <c r="F170" s="875">
        <v>131848</v>
      </c>
      <c r="G170" s="1185">
        <v>500</v>
      </c>
      <c r="H170" s="1185">
        <v>500</v>
      </c>
      <c r="I170" s="1182">
        <f t="shared" si="6"/>
        <v>500</v>
      </c>
      <c r="J170" s="1242">
        <f t="shared" si="7"/>
        <v>100</v>
      </c>
      <c r="K170" s="847"/>
      <c r="L170" s="847"/>
      <c r="M170" s="847"/>
      <c r="N170" s="847"/>
      <c r="O170" s="847">
        <v>500</v>
      </c>
      <c r="P170" s="847"/>
      <c r="Q170" s="847"/>
      <c r="R170" s="847"/>
      <c r="S170" s="847"/>
      <c r="T170" s="847"/>
    </row>
    <row r="171" spans="1:20" ht="15" customHeight="1" x14ac:dyDescent="0.2">
      <c r="A171" s="848"/>
      <c r="B171" s="848"/>
      <c r="C171" s="848"/>
      <c r="D171" s="877" t="s">
        <v>342</v>
      </c>
      <c r="E171" s="878">
        <v>2</v>
      </c>
      <c r="F171" s="879">
        <v>131851</v>
      </c>
      <c r="G171" s="1185">
        <v>500</v>
      </c>
      <c r="H171" s="1185">
        <v>500</v>
      </c>
      <c r="I171" s="1182">
        <f t="shared" si="6"/>
        <v>500</v>
      </c>
      <c r="J171" s="1242">
        <f t="shared" si="7"/>
        <v>100</v>
      </c>
      <c r="K171" s="843"/>
      <c r="L171" s="843"/>
      <c r="M171" s="843"/>
      <c r="N171" s="843"/>
      <c r="O171" s="843">
        <v>500</v>
      </c>
      <c r="P171" s="843"/>
      <c r="Q171" s="843"/>
      <c r="R171" s="843"/>
      <c r="S171" s="843"/>
      <c r="T171" s="843"/>
    </row>
    <row r="172" spans="1:20" ht="15" customHeight="1" x14ac:dyDescent="0.2">
      <c r="A172" s="844"/>
      <c r="B172" s="844"/>
      <c r="C172" s="844"/>
      <c r="D172" s="843" t="s">
        <v>343</v>
      </c>
      <c r="E172" s="878">
        <v>2</v>
      </c>
      <c r="F172" s="879">
        <v>131852</v>
      </c>
      <c r="G172" s="1185">
        <v>3000</v>
      </c>
      <c r="H172" s="1185">
        <v>3000</v>
      </c>
      <c r="I172" s="1182">
        <f t="shared" si="6"/>
        <v>3000</v>
      </c>
      <c r="J172" s="1242">
        <f t="shared" si="7"/>
        <v>100</v>
      </c>
      <c r="K172" s="843"/>
      <c r="L172" s="843"/>
      <c r="M172" s="843"/>
      <c r="N172" s="843"/>
      <c r="O172" s="843">
        <v>3000</v>
      </c>
      <c r="P172" s="843"/>
      <c r="Q172" s="843"/>
      <c r="R172" s="843"/>
      <c r="S172" s="843"/>
      <c r="T172" s="843"/>
    </row>
    <row r="173" spans="1:20" ht="24" customHeight="1" x14ac:dyDescent="0.2">
      <c r="A173" s="844"/>
      <c r="B173" s="844"/>
      <c r="C173" s="844"/>
      <c r="D173" s="880" t="s">
        <v>605</v>
      </c>
      <c r="E173" s="881">
        <v>2</v>
      </c>
      <c r="F173" s="882">
        <v>131862</v>
      </c>
      <c r="G173" s="1131">
        <v>4000</v>
      </c>
      <c r="H173" s="1131">
        <v>4000</v>
      </c>
      <c r="I173" s="1182">
        <f t="shared" si="6"/>
        <v>4000</v>
      </c>
      <c r="J173" s="1242">
        <f t="shared" si="7"/>
        <v>100</v>
      </c>
      <c r="K173" s="843"/>
      <c r="L173" s="843"/>
      <c r="M173" s="843"/>
      <c r="N173" s="843"/>
      <c r="O173" s="843">
        <v>4000</v>
      </c>
      <c r="P173" s="843"/>
      <c r="Q173" s="843"/>
      <c r="R173" s="843"/>
      <c r="S173" s="843"/>
      <c r="T173" s="843"/>
    </row>
    <row r="174" spans="1:20" ht="15" customHeight="1" x14ac:dyDescent="0.2">
      <c r="A174" s="844"/>
      <c r="B174" s="844"/>
      <c r="C174" s="844"/>
      <c r="D174" s="883" t="s">
        <v>344</v>
      </c>
      <c r="E174" s="878">
        <v>2</v>
      </c>
      <c r="F174" s="879">
        <v>131859</v>
      </c>
      <c r="G174" s="1185">
        <v>100</v>
      </c>
      <c r="H174" s="1185">
        <v>100</v>
      </c>
      <c r="I174" s="1182">
        <f t="shared" si="6"/>
        <v>100</v>
      </c>
      <c r="J174" s="1242">
        <f t="shared" si="7"/>
        <v>100</v>
      </c>
      <c r="K174" s="843"/>
      <c r="L174" s="843"/>
      <c r="M174" s="843"/>
      <c r="N174" s="843"/>
      <c r="O174" s="843">
        <v>100</v>
      </c>
      <c r="P174" s="843"/>
      <c r="Q174" s="843"/>
      <c r="R174" s="843"/>
      <c r="S174" s="843"/>
      <c r="T174" s="843"/>
    </row>
    <row r="175" spans="1:20" ht="15" customHeight="1" x14ac:dyDescent="0.2">
      <c r="A175" s="844"/>
      <c r="B175" s="844"/>
      <c r="C175" s="844"/>
      <c r="D175" s="884" t="s">
        <v>345</v>
      </c>
      <c r="E175" s="878">
        <v>2</v>
      </c>
      <c r="F175" s="879">
        <v>131860</v>
      </c>
      <c r="G175" s="1185">
        <v>100</v>
      </c>
      <c r="H175" s="1185">
        <v>100</v>
      </c>
      <c r="I175" s="1182">
        <f t="shared" si="6"/>
        <v>100</v>
      </c>
      <c r="J175" s="1242">
        <f t="shared" si="7"/>
        <v>100</v>
      </c>
      <c r="K175" s="843"/>
      <c r="L175" s="843"/>
      <c r="M175" s="843"/>
      <c r="N175" s="843"/>
      <c r="O175" s="843">
        <v>100</v>
      </c>
      <c r="P175" s="843"/>
      <c r="Q175" s="843"/>
      <c r="R175" s="843"/>
      <c r="S175" s="843"/>
      <c r="T175" s="843"/>
    </row>
    <row r="176" spans="1:20" ht="15" customHeight="1" x14ac:dyDescent="0.2">
      <c r="A176" s="844"/>
      <c r="B176" s="844"/>
      <c r="C176" s="844"/>
      <c r="D176" s="884" t="s">
        <v>346</v>
      </c>
      <c r="E176" s="878">
        <v>2</v>
      </c>
      <c r="F176" s="879">
        <v>131861</v>
      </c>
      <c r="G176" s="1185">
        <v>500</v>
      </c>
      <c r="H176" s="1185">
        <v>500</v>
      </c>
      <c r="I176" s="1182">
        <f t="shared" si="6"/>
        <v>500</v>
      </c>
      <c r="J176" s="1242">
        <f t="shared" si="7"/>
        <v>100</v>
      </c>
      <c r="K176" s="843"/>
      <c r="L176" s="843"/>
      <c r="M176" s="843"/>
      <c r="N176" s="843"/>
      <c r="O176" s="843">
        <v>500</v>
      </c>
      <c r="P176" s="843"/>
      <c r="Q176" s="843"/>
      <c r="R176" s="843"/>
      <c r="S176" s="843"/>
      <c r="T176" s="843"/>
    </row>
    <row r="177" spans="1:20" ht="15" customHeight="1" x14ac:dyDescent="0.2">
      <c r="A177" s="844"/>
      <c r="B177" s="844"/>
      <c r="C177" s="844"/>
      <c r="D177" s="885" t="s">
        <v>1623</v>
      </c>
      <c r="E177" s="878">
        <v>2</v>
      </c>
      <c r="F177" s="879">
        <v>131826</v>
      </c>
      <c r="G177" s="1185">
        <v>1000</v>
      </c>
      <c r="H177" s="1185">
        <v>1000</v>
      </c>
      <c r="I177" s="1182">
        <f t="shared" si="6"/>
        <v>1000</v>
      </c>
      <c r="J177" s="1242">
        <f t="shared" si="7"/>
        <v>100</v>
      </c>
      <c r="K177" s="843"/>
      <c r="L177" s="843"/>
      <c r="M177" s="843"/>
      <c r="N177" s="843"/>
      <c r="O177" s="843">
        <v>1000</v>
      </c>
      <c r="P177" s="843"/>
      <c r="Q177" s="843"/>
      <c r="R177" s="843"/>
      <c r="S177" s="843"/>
      <c r="T177" s="843"/>
    </row>
    <row r="178" spans="1:20" ht="15" customHeight="1" x14ac:dyDescent="0.2">
      <c r="A178" s="844"/>
      <c r="B178" s="844"/>
      <c r="C178" s="844"/>
      <c r="D178" s="870" t="s">
        <v>347</v>
      </c>
      <c r="E178" s="886">
        <v>2</v>
      </c>
      <c r="F178" s="843">
        <v>131829</v>
      </c>
      <c r="G178" s="1020">
        <v>3000</v>
      </c>
      <c r="H178" s="1020">
        <v>3000</v>
      </c>
      <c r="I178" s="1182">
        <f t="shared" si="6"/>
        <v>2574</v>
      </c>
      <c r="J178" s="1242">
        <f t="shared" si="7"/>
        <v>85.8</v>
      </c>
      <c r="K178" s="843">
        <v>753</v>
      </c>
      <c r="L178" s="843">
        <v>50</v>
      </c>
      <c r="M178" s="843">
        <v>371</v>
      </c>
      <c r="N178" s="843"/>
      <c r="O178" s="843">
        <v>1400</v>
      </c>
      <c r="P178" s="843"/>
      <c r="Q178" s="843"/>
      <c r="R178" s="843"/>
      <c r="S178" s="843"/>
      <c r="T178" s="843"/>
    </row>
    <row r="179" spans="1:20" ht="15" customHeight="1" x14ac:dyDescent="0.2">
      <c r="A179" s="844"/>
      <c r="B179" s="844"/>
      <c r="C179" s="849"/>
      <c r="D179" s="870" t="s">
        <v>1426</v>
      </c>
      <c r="E179" s="886">
        <v>2</v>
      </c>
      <c r="F179" s="843">
        <v>131825</v>
      </c>
      <c r="G179" s="1020">
        <v>1000</v>
      </c>
      <c r="H179" s="1020">
        <v>1000</v>
      </c>
      <c r="I179" s="1182">
        <f t="shared" si="6"/>
        <v>1000</v>
      </c>
      <c r="J179" s="1242">
        <f t="shared" si="7"/>
        <v>100</v>
      </c>
      <c r="K179" s="843"/>
      <c r="L179" s="843"/>
      <c r="M179" s="843"/>
      <c r="N179" s="843"/>
      <c r="O179" s="843">
        <v>1000</v>
      </c>
      <c r="P179" s="843"/>
      <c r="Q179" s="843"/>
      <c r="R179" s="843"/>
      <c r="S179" s="843"/>
      <c r="T179" s="843"/>
    </row>
    <row r="180" spans="1:20" ht="15" customHeight="1" x14ac:dyDescent="0.2">
      <c r="A180" s="844"/>
      <c r="B180" s="844"/>
      <c r="C180" s="849"/>
      <c r="D180" s="853" t="s">
        <v>348</v>
      </c>
      <c r="E180" s="854"/>
      <c r="F180" s="843"/>
      <c r="G180" s="1020"/>
      <c r="H180" s="1020"/>
      <c r="I180" s="1182">
        <f t="shared" si="6"/>
        <v>0</v>
      </c>
      <c r="J180" s="1242"/>
      <c r="K180" s="843"/>
      <c r="L180" s="843"/>
      <c r="M180" s="843"/>
      <c r="N180" s="843"/>
      <c r="O180" s="843"/>
      <c r="P180" s="843"/>
      <c r="Q180" s="843"/>
      <c r="R180" s="843"/>
      <c r="S180" s="843"/>
      <c r="T180" s="843"/>
    </row>
    <row r="181" spans="1:20" ht="15" customHeight="1" x14ac:dyDescent="0.2">
      <c r="A181" s="844"/>
      <c r="B181" s="844"/>
      <c r="C181" s="849"/>
      <c r="D181" s="853" t="s">
        <v>349</v>
      </c>
      <c r="E181" s="886">
        <v>1</v>
      </c>
      <c r="F181" s="843">
        <v>131827</v>
      </c>
      <c r="G181" s="1020">
        <v>44200</v>
      </c>
      <c r="H181" s="1020">
        <v>44200</v>
      </c>
      <c r="I181" s="1182">
        <f t="shared" si="6"/>
        <v>39500</v>
      </c>
      <c r="J181" s="1242">
        <f t="shared" si="7"/>
        <v>89.366515837104075</v>
      </c>
      <c r="K181" s="843"/>
      <c r="L181" s="843"/>
      <c r="M181" s="843">
        <v>9500</v>
      </c>
      <c r="N181" s="843"/>
      <c r="O181" s="843">
        <v>30000</v>
      </c>
      <c r="P181" s="843"/>
      <c r="Q181" s="843"/>
      <c r="R181" s="843"/>
      <c r="S181" s="843"/>
      <c r="T181" s="843"/>
    </row>
    <row r="182" spans="1:20" ht="15" customHeight="1" x14ac:dyDescent="0.2">
      <c r="A182" s="844"/>
      <c r="B182" s="844"/>
      <c r="C182" s="849"/>
      <c r="D182" s="887" t="s">
        <v>575</v>
      </c>
      <c r="E182" s="843">
        <v>2</v>
      </c>
      <c r="F182" s="843">
        <v>131844</v>
      </c>
      <c r="G182" s="1020">
        <v>23200</v>
      </c>
      <c r="H182" s="1020">
        <v>20000</v>
      </c>
      <c r="I182" s="1182">
        <f t="shared" si="6"/>
        <v>19854</v>
      </c>
      <c r="J182" s="1242">
        <f t="shared" si="7"/>
        <v>99.27</v>
      </c>
      <c r="K182" s="843"/>
      <c r="L182" s="843"/>
      <c r="M182" s="843"/>
      <c r="N182" s="843"/>
      <c r="O182" s="843">
        <v>19854</v>
      </c>
      <c r="P182" s="843"/>
      <c r="Q182" s="843"/>
      <c r="R182" s="843"/>
      <c r="S182" s="843"/>
      <c r="T182" s="843"/>
    </row>
    <row r="183" spans="1:20" ht="15" customHeight="1" x14ac:dyDescent="0.2">
      <c r="A183" s="844"/>
      <c r="B183" s="844"/>
      <c r="C183" s="849"/>
      <c r="D183" s="888" t="s">
        <v>1202</v>
      </c>
      <c r="E183" s="889">
        <v>2</v>
      </c>
      <c r="F183" s="843">
        <v>221966</v>
      </c>
      <c r="G183" s="1020">
        <v>127000</v>
      </c>
      <c r="H183" s="1020">
        <v>127000</v>
      </c>
      <c r="I183" s="1182">
        <f t="shared" si="6"/>
        <v>113000</v>
      </c>
      <c r="J183" s="1242">
        <f t="shared" si="7"/>
        <v>88.976377952755897</v>
      </c>
      <c r="K183" s="890"/>
      <c r="L183" s="890"/>
      <c r="M183" s="889"/>
      <c r="N183" s="890"/>
      <c r="O183" s="843">
        <v>113000</v>
      </c>
      <c r="P183" s="890"/>
      <c r="Q183" s="890"/>
      <c r="R183" s="890"/>
      <c r="S183" s="890"/>
      <c r="T183" s="890"/>
    </row>
    <row r="184" spans="1:20" ht="15" customHeight="1" x14ac:dyDescent="0.2">
      <c r="A184" s="844"/>
      <c r="B184" s="844"/>
      <c r="C184" s="849"/>
      <c r="D184" s="853" t="s">
        <v>1245</v>
      </c>
      <c r="E184" s="843">
        <v>2</v>
      </c>
      <c r="F184" s="843">
        <v>191801</v>
      </c>
      <c r="G184" s="1020">
        <v>300000</v>
      </c>
      <c r="H184" s="1020">
        <v>420000</v>
      </c>
      <c r="I184" s="1182">
        <f t="shared" si="6"/>
        <v>420000</v>
      </c>
      <c r="J184" s="1242">
        <f t="shared" si="7"/>
        <v>100</v>
      </c>
      <c r="K184" s="843"/>
      <c r="L184" s="843"/>
      <c r="M184" s="843"/>
      <c r="N184" s="843"/>
      <c r="O184" s="843">
        <v>420000</v>
      </c>
      <c r="P184" s="843"/>
      <c r="Q184" s="843"/>
      <c r="R184" s="843"/>
      <c r="S184" s="843"/>
      <c r="T184" s="843"/>
    </row>
    <row r="185" spans="1:20" ht="15" customHeight="1" x14ac:dyDescent="0.2">
      <c r="A185" s="891"/>
      <c r="B185" s="891"/>
      <c r="C185" s="892"/>
      <c r="D185" s="893" t="s">
        <v>350</v>
      </c>
      <c r="E185" s="894"/>
      <c r="F185" s="895"/>
      <c r="G185" s="1122">
        <f>SUM(G49:G184)</f>
        <v>1742759</v>
      </c>
      <c r="H185" s="1122">
        <f t="shared" ref="H185:T185" si="8">SUM(H49:H184)</f>
        <v>1925459</v>
      </c>
      <c r="I185" s="1122">
        <f t="shared" si="8"/>
        <v>1888394</v>
      </c>
      <c r="J185" s="1243">
        <f t="shared" si="7"/>
        <v>98.075004453483558</v>
      </c>
      <c r="K185" s="1122">
        <f t="shared" si="8"/>
        <v>9846</v>
      </c>
      <c r="L185" s="1122">
        <f t="shared" si="8"/>
        <v>2279</v>
      </c>
      <c r="M185" s="1296">
        <f t="shared" si="8"/>
        <v>57823</v>
      </c>
      <c r="N185" s="1122">
        <f t="shared" si="8"/>
        <v>10550</v>
      </c>
      <c r="O185" s="1122">
        <f t="shared" si="8"/>
        <v>1805886</v>
      </c>
      <c r="P185" s="1122">
        <f t="shared" si="8"/>
        <v>0</v>
      </c>
      <c r="Q185" s="1122">
        <f t="shared" si="8"/>
        <v>0</v>
      </c>
      <c r="R185" s="1122">
        <f t="shared" si="8"/>
        <v>2010</v>
      </c>
      <c r="S185" s="1122">
        <f t="shared" si="8"/>
        <v>0</v>
      </c>
      <c r="T185" s="1122">
        <f t="shared" si="8"/>
        <v>0</v>
      </c>
    </row>
    <row r="186" spans="1:20" ht="15" customHeight="1" x14ac:dyDescent="0.2">
      <c r="A186" s="896"/>
      <c r="B186" s="896"/>
      <c r="C186" s="897"/>
      <c r="D186" s="865" t="s">
        <v>268</v>
      </c>
      <c r="E186" s="898"/>
      <c r="F186" s="899"/>
      <c r="G186" s="1019"/>
      <c r="H186" s="1019"/>
      <c r="I186" s="1182">
        <f t="shared" si="6"/>
        <v>0</v>
      </c>
      <c r="J186" s="1242"/>
      <c r="K186" s="900"/>
      <c r="L186" s="900"/>
      <c r="M186" s="900"/>
      <c r="N186" s="900"/>
      <c r="O186" s="900"/>
      <c r="P186" s="900"/>
      <c r="Q186" s="900"/>
      <c r="R186" s="900"/>
      <c r="S186" s="900"/>
      <c r="T186" s="900"/>
    </row>
    <row r="187" spans="1:20" ht="15" customHeight="1" x14ac:dyDescent="0.2">
      <c r="A187" s="896"/>
      <c r="B187" s="896"/>
      <c r="C187" s="901" t="s">
        <v>353</v>
      </c>
      <c r="D187" s="897" t="s">
        <v>281</v>
      </c>
      <c r="E187" s="902"/>
      <c r="F187" s="843"/>
      <c r="G187" s="1023"/>
      <c r="H187" s="1023"/>
      <c r="I187" s="1182">
        <f t="shared" si="6"/>
        <v>0</v>
      </c>
      <c r="J187" s="1242"/>
      <c r="K187" s="900"/>
      <c r="L187" s="900"/>
      <c r="M187" s="900"/>
      <c r="N187" s="900"/>
      <c r="O187" s="900"/>
      <c r="P187" s="900"/>
      <c r="Q187" s="900"/>
      <c r="R187" s="900"/>
      <c r="S187" s="900"/>
      <c r="T187" s="900"/>
    </row>
    <row r="188" spans="1:20" ht="15" customHeight="1" x14ac:dyDescent="0.2">
      <c r="A188" s="896"/>
      <c r="B188" s="896"/>
      <c r="C188" s="849" t="s">
        <v>354</v>
      </c>
      <c r="D188" s="857" t="s">
        <v>1428</v>
      </c>
      <c r="E188" s="898"/>
      <c r="F188" s="843">
        <v>134994</v>
      </c>
      <c r="G188" s="1023">
        <v>2500</v>
      </c>
      <c r="H188" s="1023">
        <v>2699</v>
      </c>
      <c r="I188" s="1182">
        <f t="shared" si="6"/>
        <v>2699</v>
      </c>
      <c r="J188" s="1242">
        <f t="shared" si="7"/>
        <v>100</v>
      </c>
      <c r="K188" s="900"/>
      <c r="L188" s="900"/>
      <c r="M188" s="903">
        <v>2699</v>
      </c>
      <c r="N188" s="903"/>
      <c r="O188" s="903"/>
      <c r="P188" s="903"/>
      <c r="Q188" s="903"/>
      <c r="R188" s="900"/>
      <c r="S188" s="900"/>
      <c r="T188" s="900"/>
    </row>
    <row r="189" spans="1:20" ht="15" customHeight="1" x14ac:dyDescent="0.2">
      <c r="A189" s="896"/>
      <c r="B189" s="896"/>
      <c r="C189" s="849" t="s">
        <v>1427</v>
      </c>
      <c r="D189" s="904" t="s">
        <v>1624</v>
      </c>
      <c r="E189" s="898"/>
      <c r="F189" s="843">
        <v>134909</v>
      </c>
      <c r="G189" s="1023">
        <v>1500</v>
      </c>
      <c r="H189" s="1023">
        <v>1500</v>
      </c>
      <c r="I189" s="1182">
        <f t="shared" si="6"/>
        <v>1499</v>
      </c>
      <c r="J189" s="1242">
        <f t="shared" si="7"/>
        <v>99.933333333333323</v>
      </c>
      <c r="K189" s="900"/>
      <c r="L189" s="900"/>
      <c r="M189" s="900"/>
      <c r="N189" s="900"/>
      <c r="O189" s="900"/>
      <c r="P189" s="900"/>
      <c r="Q189" s="903">
        <v>1499</v>
      </c>
      <c r="R189" s="900"/>
      <c r="S189" s="900"/>
      <c r="T189" s="900"/>
    </row>
    <row r="190" spans="1:20" ht="15" customHeight="1" x14ac:dyDescent="0.2">
      <c r="A190" s="896"/>
      <c r="B190" s="896"/>
      <c r="C190" s="849" t="s">
        <v>1429</v>
      </c>
      <c r="D190" s="904" t="s">
        <v>1625</v>
      </c>
      <c r="E190" s="898"/>
      <c r="F190" s="843">
        <v>134980</v>
      </c>
      <c r="G190" s="1023">
        <v>81000</v>
      </c>
      <c r="H190" s="1023">
        <v>0</v>
      </c>
      <c r="I190" s="1182">
        <f t="shared" si="6"/>
        <v>0</v>
      </c>
      <c r="J190" s="1242"/>
      <c r="K190" s="900"/>
      <c r="L190" s="900"/>
      <c r="M190" s="900"/>
      <c r="N190" s="900"/>
      <c r="O190" s="900"/>
      <c r="P190" s="900"/>
      <c r="Q190" s="903"/>
      <c r="R190" s="903"/>
      <c r="S190" s="900"/>
      <c r="T190" s="900"/>
    </row>
    <row r="191" spans="1:20" ht="15" customHeight="1" x14ac:dyDescent="0.2">
      <c r="A191" s="896"/>
      <c r="B191" s="896"/>
      <c r="C191" s="849" t="s">
        <v>1430</v>
      </c>
      <c r="D191" s="904" t="s">
        <v>1626</v>
      </c>
      <c r="E191" s="898"/>
      <c r="F191" s="843">
        <v>132950</v>
      </c>
      <c r="G191" s="1023">
        <v>2000</v>
      </c>
      <c r="H191" s="1023">
        <v>1387</v>
      </c>
      <c r="I191" s="1182">
        <f t="shared" si="6"/>
        <v>1387</v>
      </c>
      <c r="J191" s="1242">
        <f t="shared" si="7"/>
        <v>100</v>
      </c>
      <c r="K191" s="900"/>
      <c r="L191" s="900"/>
      <c r="M191" s="903">
        <v>120</v>
      </c>
      <c r="N191" s="903"/>
      <c r="O191" s="903"/>
      <c r="P191" s="903">
        <v>1267</v>
      </c>
      <c r="Q191" s="903"/>
      <c r="R191" s="900"/>
      <c r="S191" s="900"/>
      <c r="T191" s="900"/>
    </row>
    <row r="192" spans="1:20" ht="15" customHeight="1" x14ac:dyDescent="0.2">
      <c r="A192" s="896"/>
      <c r="B192" s="896"/>
      <c r="C192" s="849" t="s">
        <v>1431</v>
      </c>
      <c r="D192" s="905" t="s">
        <v>1627</v>
      </c>
      <c r="E192" s="898"/>
      <c r="F192" s="843">
        <v>132951</v>
      </c>
      <c r="G192" s="1023">
        <v>1000</v>
      </c>
      <c r="H192" s="1023">
        <v>229</v>
      </c>
      <c r="I192" s="1182">
        <f t="shared" si="6"/>
        <v>229</v>
      </c>
      <c r="J192" s="1242">
        <f t="shared" si="7"/>
        <v>100</v>
      </c>
      <c r="K192" s="900"/>
      <c r="L192" s="900"/>
      <c r="M192" s="903">
        <v>229</v>
      </c>
      <c r="N192" s="903"/>
      <c r="O192" s="903"/>
      <c r="P192" s="903"/>
      <c r="Q192" s="903"/>
      <c r="R192" s="900"/>
      <c r="S192" s="900"/>
      <c r="T192" s="900"/>
    </row>
    <row r="193" spans="1:20" ht="15" customHeight="1" x14ac:dyDescent="0.2">
      <c r="A193" s="896"/>
      <c r="B193" s="896"/>
      <c r="C193" s="849" t="s">
        <v>1628</v>
      </c>
      <c r="D193" s="906" t="s">
        <v>1629</v>
      </c>
      <c r="E193" s="898"/>
      <c r="F193" s="843">
        <v>132941</v>
      </c>
      <c r="G193" s="1023"/>
      <c r="H193" s="1023">
        <v>6000</v>
      </c>
      <c r="I193" s="1182">
        <f t="shared" si="6"/>
        <v>6000</v>
      </c>
      <c r="J193" s="1242">
        <f t="shared" si="7"/>
        <v>100</v>
      </c>
      <c r="K193" s="900"/>
      <c r="L193" s="900"/>
      <c r="M193" s="900"/>
      <c r="N193" s="900"/>
      <c r="O193" s="900"/>
      <c r="P193" s="903">
        <v>6000</v>
      </c>
      <c r="Q193" s="903"/>
      <c r="R193" s="900"/>
      <c r="S193" s="900"/>
      <c r="T193" s="900"/>
    </row>
    <row r="194" spans="1:20" ht="15" customHeight="1" x14ac:dyDescent="0.2">
      <c r="A194" s="896"/>
      <c r="B194" s="896"/>
      <c r="C194" s="849" t="s">
        <v>1630</v>
      </c>
      <c r="D194" s="906" t="s">
        <v>1631</v>
      </c>
      <c r="E194" s="898"/>
      <c r="F194" s="843">
        <v>132971</v>
      </c>
      <c r="G194" s="1023"/>
      <c r="H194" s="1023">
        <v>1613</v>
      </c>
      <c r="I194" s="1182">
        <f t="shared" si="6"/>
        <v>0</v>
      </c>
      <c r="J194" s="1242">
        <f t="shared" si="7"/>
        <v>0</v>
      </c>
      <c r="K194" s="900"/>
      <c r="L194" s="900"/>
      <c r="M194" s="900"/>
      <c r="N194" s="900"/>
      <c r="O194" s="900"/>
      <c r="P194" s="903"/>
      <c r="Q194" s="903"/>
      <c r="R194" s="900"/>
      <c r="S194" s="900"/>
      <c r="T194" s="900"/>
    </row>
    <row r="195" spans="1:20" ht="15" customHeight="1" x14ac:dyDescent="0.2">
      <c r="A195" s="896"/>
      <c r="B195" s="896"/>
      <c r="C195" s="849" t="s">
        <v>355</v>
      </c>
      <c r="D195" s="907" t="s">
        <v>304</v>
      </c>
      <c r="E195" s="898"/>
      <c r="F195" s="843"/>
      <c r="G195" s="1023"/>
      <c r="H195" s="1023"/>
      <c r="I195" s="1182">
        <f t="shared" si="6"/>
        <v>0</v>
      </c>
      <c r="J195" s="1242"/>
      <c r="K195" s="900"/>
      <c r="L195" s="900"/>
      <c r="M195" s="900"/>
      <c r="N195" s="900"/>
      <c r="O195" s="900"/>
      <c r="P195" s="900"/>
      <c r="Q195" s="903"/>
      <c r="R195" s="900"/>
      <c r="S195" s="900"/>
      <c r="T195" s="900"/>
    </row>
    <row r="196" spans="1:20" ht="15" customHeight="1" x14ac:dyDescent="0.2">
      <c r="A196" s="896"/>
      <c r="B196" s="896"/>
      <c r="C196" s="849" t="s">
        <v>410</v>
      </c>
      <c r="D196" s="906" t="s">
        <v>1632</v>
      </c>
      <c r="E196" s="898"/>
      <c r="F196" s="843">
        <v>134981</v>
      </c>
      <c r="G196" s="1023">
        <v>5000</v>
      </c>
      <c r="H196" s="1023">
        <v>5256</v>
      </c>
      <c r="I196" s="1182">
        <f t="shared" si="6"/>
        <v>5256</v>
      </c>
      <c r="J196" s="1242">
        <f t="shared" si="7"/>
        <v>100</v>
      </c>
      <c r="K196" s="900"/>
      <c r="L196" s="900"/>
      <c r="M196" s="900"/>
      <c r="N196" s="900"/>
      <c r="O196" s="900"/>
      <c r="P196" s="900"/>
      <c r="Q196" s="903">
        <v>5256</v>
      </c>
      <c r="R196" s="900"/>
      <c r="S196" s="900"/>
      <c r="T196" s="900"/>
    </row>
    <row r="197" spans="1:20" ht="15" customHeight="1" x14ac:dyDescent="0.2">
      <c r="A197" s="896"/>
      <c r="B197" s="896"/>
      <c r="C197" s="849" t="s">
        <v>1633</v>
      </c>
      <c r="D197" s="908" t="s">
        <v>1634</v>
      </c>
      <c r="E197" s="898"/>
      <c r="F197" s="843">
        <v>134982</v>
      </c>
      <c r="G197" s="1023">
        <v>6500</v>
      </c>
      <c r="H197" s="1023">
        <v>10899</v>
      </c>
      <c r="I197" s="1182">
        <f t="shared" si="6"/>
        <v>10899</v>
      </c>
      <c r="J197" s="1242">
        <f t="shared" si="7"/>
        <v>100</v>
      </c>
      <c r="K197" s="900"/>
      <c r="L197" s="900"/>
      <c r="M197" s="900"/>
      <c r="N197" s="900"/>
      <c r="O197" s="900"/>
      <c r="P197" s="900"/>
      <c r="Q197" s="903">
        <v>10899</v>
      </c>
      <c r="R197" s="900"/>
      <c r="S197" s="900"/>
      <c r="T197" s="900"/>
    </row>
    <row r="198" spans="1:20" ht="15" customHeight="1" x14ac:dyDescent="0.2">
      <c r="A198" s="896"/>
      <c r="B198" s="896"/>
      <c r="C198" s="849" t="s">
        <v>1635</v>
      </c>
      <c r="D198" s="906" t="s">
        <v>1636</v>
      </c>
      <c r="E198" s="898"/>
      <c r="F198" s="843">
        <v>134983</v>
      </c>
      <c r="G198" s="1023"/>
      <c r="H198" s="1023">
        <v>16712</v>
      </c>
      <c r="I198" s="1182">
        <f t="shared" si="6"/>
        <v>16712</v>
      </c>
      <c r="J198" s="1242">
        <f t="shared" si="7"/>
        <v>100</v>
      </c>
      <c r="K198" s="900"/>
      <c r="L198" s="900"/>
      <c r="M198" s="900"/>
      <c r="N198" s="900"/>
      <c r="O198" s="900"/>
      <c r="P198" s="900"/>
      <c r="Q198" s="903">
        <v>16712</v>
      </c>
      <c r="R198" s="900"/>
      <c r="S198" s="900"/>
      <c r="T198" s="900"/>
    </row>
    <row r="199" spans="1:20" ht="15" customHeight="1" x14ac:dyDescent="0.2">
      <c r="A199" s="896"/>
      <c r="B199" s="896"/>
      <c r="C199" s="896" t="s">
        <v>413</v>
      </c>
      <c r="D199" s="909" t="s">
        <v>577</v>
      </c>
      <c r="E199" s="851"/>
      <c r="F199" s="843"/>
      <c r="G199" s="1023"/>
      <c r="H199" s="1023"/>
      <c r="I199" s="1182">
        <f t="shared" si="6"/>
        <v>0</v>
      </c>
      <c r="J199" s="1242"/>
      <c r="K199" s="900"/>
      <c r="L199" s="900"/>
      <c r="M199" s="900"/>
      <c r="N199" s="900"/>
      <c r="O199" s="900"/>
      <c r="P199" s="900"/>
      <c r="Q199" s="903"/>
      <c r="R199" s="900"/>
      <c r="S199" s="900"/>
      <c r="T199" s="900"/>
    </row>
    <row r="200" spans="1:20" ht="15" customHeight="1" x14ac:dyDescent="0.2">
      <c r="A200" s="896"/>
      <c r="B200" s="896"/>
      <c r="C200" s="844" t="s">
        <v>414</v>
      </c>
      <c r="D200" s="910" t="s">
        <v>1324</v>
      </c>
      <c r="E200" s="851"/>
      <c r="F200" s="843">
        <v>134954</v>
      </c>
      <c r="G200" s="1023">
        <v>7036</v>
      </c>
      <c r="H200" s="1023">
        <v>7036</v>
      </c>
      <c r="I200" s="1182">
        <f t="shared" ref="I200:I263" si="9">SUM(K200:T200)</f>
        <v>5724</v>
      </c>
      <c r="J200" s="1242">
        <f t="shared" ref="J200:J263" si="10">I200/H200*100</f>
        <v>81.353041500852754</v>
      </c>
      <c r="K200" s="900"/>
      <c r="L200" s="900"/>
      <c r="M200" s="903">
        <v>2551</v>
      </c>
      <c r="N200" s="903"/>
      <c r="O200" s="903"/>
      <c r="P200" s="903">
        <v>1516</v>
      </c>
      <c r="Q200" s="903"/>
      <c r="R200" s="903">
        <v>1657</v>
      </c>
      <c r="S200" s="900"/>
      <c r="T200" s="900"/>
    </row>
    <row r="201" spans="1:20" ht="15" customHeight="1" x14ac:dyDescent="0.2">
      <c r="A201" s="896"/>
      <c r="B201" s="896"/>
      <c r="C201" s="844" t="s">
        <v>415</v>
      </c>
      <c r="D201" s="904" t="s">
        <v>1637</v>
      </c>
      <c r="E201" s="851"/>
      <c r="F201" s="843">
        <v>132952</v>
      </c>
      <c r="G201" s="1023">
        <v>5000</v>
      </c>
      <c r="H201" s="1023">
        <v>2555</v>
      </c>
      <c r="I201" s="1182">
        <f t="shared" si="9"/>
        <v>2300</v>
      </c>
      <c r="J201" s="1242">
        <f t="shared" si="10"/>
        <v>90.019569471624266</v>
      </c>
      <c r="K201" s="900"/>
      <c r="L201" s="900"/>
      <c r="M201" s="903">
        <v>415</v>
      </c>
      <c r="N201" s="903"/>
      <c r="O201" s="903"/>
      <c r="P201" s="903">
        <v>1885</v>
      </c>
      <c r="Q201" s="903"/>
      <c r="R201" s="903"/>
      <c r="S201" s="900"/>
      <c r="T201" s="900"/>
    </row>
    <row r="202" spans="1:20" ht="15" customHeight="1" x14ac:dyDescent="0.2">
      <c r="A202" s="896"/>
      <c r="B202" s="896"/>
      <c r="C202" s="844" t="s">
        <v>416</v>
      </c>
      <c r="D202" s="904" t="s">
        <v>1638</v>
      </c>
      <c r="E202" s="851"/>
      <c r="F202" s="843">
        <v>132953</v>
      </c>
      <c r="G202" s="1023">
        <v>5000</v>
      </c>
      <c r="H202" s="1023">
        <v>6503</v>
      </c>
      <c r="I202" s="1182">
        <f t="shared" si="9"/>
        <v>6503</v>
      </c>
      <c r="J202" s="1242">
        <f t="shared" si="10"/>
        <v>100</v>
      </c>
      <c r="K202" s="900"/>
      <c r="L202" s="900"/>
      <c r="M202" s="900"/>
      <c r="N202" s="900"/>
      <c r="O202" s="900"/>
      <c r="P202" s="903">
        <v>4303</v>
      </c>
      <c r="Q202" s="903"/>
      <c r="R202" s="903">
        <v>2200</v>
      </c>
      <c r="S202" s="900"/>
      <c r="T202" s="900"/>
    </row>
    <row r="203" spans="1:20" ht="15" customHeight="1" x14ac:dyDescent="0.2">
      <c r="A203" s="896"/>
      <c r="B203" s="896"/>
      <c r="C203" s="849" t="s">
        <v>1639</v>
      </c>
      <c r="D203" s="904" t="s">
        <v>1640</v>
      </c>
      <c r="E203" s="851"/>
      <c r="F203" s="843">
        <v>134957</v>
      </c>
      <c r="G203" s="1023"/>
      <c r="H203" s="1023">
        <v>28147</v>
      </c>
      <c r="I203" s="1182">
        <f t="shared" si="9"/>
        <v>2147</v>
      </c>
      <c r="J203" s="1242">
        <f t="shared" si="10"/>
        <v>7.6278111344015356</v>
      </c>
      <c r="K203" s="900"/>
      <c r="L203" s="900"/>
      <c r="M203" s="900"/>
      <c r="N203" s="900"/>
      <c r="O203" s="900"/>
      <c r="P203" s="903"/>
      <c r="Q203" s="903">
        <v>2147</v>
      </c>
      <c r="R203" s="900"/>
      <c r="S203" s="900"/>
      <c r="T203" s="900"/>
    </row>
    <row r="204" spans="1:20" ht="15" customHeight="1" x14ac:dyDescent="0.2">
      <c r="A204" s="896"/>
      <c r="B204" s="896"/>
      <c r="C204" s="849" t="s">
        <v>1433</v>
      </c>
      <c r="D204" s="904" t="s">
        <v>1641</v>
      </c>
      <c r="E204" s="851"/>
      <c r="F204" s="843">
        <v>134958</v>
      </c>
      <c r="G204" s="1023"/>
      <c r="H204" s="1023">
        <v>5000</v>
      </c>
      <c r="I204" s="1182">
        <f t="shared" si="9"/>
        <v>3000</v>
      </c>
      <c r="J204" s="1242">
        <f t="shared" si="10"/>
        <v>60</v>
      </c>
      <c r="K204" s="900"/>
      <c r="L204" s="900"/>
      <c r="M204" s="903"/>
      <c r="N204" s="903"/>
      <c r="O204" s="903"/>
      <c r="P204" s="903"/>
      <c r="Q204" s="903"/>
      <c r="R204" s="903">
        <v>3000</v>
      </c>
      <c r="S204" s="900"/>
      <c r="T204" s="900"/>
    </row>
    <row r="205" spans="1:20" ht="15" customHeight="1" x14ac:dyDescent="0.2">
      <c r="A205" s="896"/>
      <c r="B205" s="896"/>
      <c r="C205" s="849" t="s">
        <v>1435</v>
      </c>
      <c r="D205" s="904" t="s">
        <v>1642</v>
      </c>
      <c r="E205" s="851"/>
      <c r="F205" s="843">
        <v>132931</v>
      </c>
      <c r="G205" s="1023"/>
      <c r="H205" s="1023">
        <v>12000</v>
      </c>
      <c r="I205" s="1182">
        <f t="shared" si="9"/>
        <v>0</v>
      </c>
      <c r="J205" s="1242">
        <f t="shared" si="10"/>
        <v>0</v>
      </c>
      <c r="K205" s="900"/>
      <c r="L205" s="900"/>
      <c r="M205" s="900"/>
      <c r="N205" s="900"/>
      <c r="O205" s="900"/>
      <c r="P205" s="903"/>
      <c r="Q205" s="903"/>
      <c r="R205" s="903"/>
      <c r="S205" s="900"/>
      <c r="T205" s="900"/>
    </row>
    <row r="206" spans="1:20" ht="15" customHeight="1" x14ac:dyDescent="0.2">
      <c r="A206" s="896"/>
      <c r="B206" s="896"/>
      <c r="C206" s="897" t="s">
        <v>451</v>
      </c>
      <c r="D206" s="853" t="s">
        <v>1598</v>
      </c>
      <c r="E206" s="898"/>
      <c r="F206" s="899"/>
      <c r="G206" s="1019"/>
      <c r="H206" s="1019"/>
      <c r="I206" s="1182">
        <f t="shared" si="9"/>
        <v>0</v>
      </c>
      <c r="J206" s="1242"/>
      <c r="K206" s="900"/>
      <c r="L206" s="900"/>
      <c r="M206" s="900"/>
      <c r="N206" s="900"/>
      <c r="O206" s="900"/>
      <c r="P206" s="900"/>
      <c r="Q206" s="903"/>
      <c r="R206" s="900"/>
      <c r="S206" s="900"/>
      <c r="T206" s="900"/>
    </row>
    <row r="207" spans="1:20" ht="15" customHeight="1" x14ac:dyDescent="0.2">
      <c r="A207" s="896"/>
      <c r="B207" s="896"/>
      <c r="C207" s="849" t="s">
        <v>358</v>
      </c>
      <c r="D207" s="911" t="s">
        <v>576</v>
      </c>
      <c r="E207" s="851"/>
      <c r="F207" s="843">
        <v>134908</v>
      </c>
      <c r="G207" s="1023">
        <v>4464</v>
      </c>
      <c r="H207" s="1023">
        <v>7288</v>
      </c>
      <c r="I207" s="1182">
        <f t="shared" si="9"/>
        <v>4464</v>
      </c>
      <c r="J207" s="1242">
        <f t="shared" si="10"/>
        <v>61.251372118551039</v>
      </c>
      <c r="K207" s="900"/>
      <c r="L207" s="900"/>
      <c r="M207" s="900"/>
      <c r="N207" s="900"/>
      <c r="O207" s="900"/>
      <c r="P207" s="900"/>
      <c r="Q207" s="903">
        <v>4464</v>
      </c>
      <c r="R207" s="900"/>
      <c r="S207" s="900"/>
      <c r="T207" s="900"/>
    </row>
    <row r="208" spans="1:20" ht="15" customHeight="1" x14ac:dyDescent="0.2">
      <c r="A208" s="896"/>
      <c r="B208" s="896"/>
      <c r="C208" s="849" t="s">
        <v>359</v>
      </c>
      <c r="D208" s="911" t="s">
        <v>1643</v>
      </c>
      <c r="E208" s="851"/>
      <c r="F208" s="843">
        <v>134918</v>
      </c>
      <c r="G208" s="1023">
        <v>59525</v>
      </c>
      <c r="H208" s="1023">
        <v>75631</v>
      </c>
      <c r="I208" s="1182">
        <f t="shared" si="9"/>
        <v>75631</v>
      </c>
      <c r="J208" s="1242">
        <f t="shared" si="10"/>
        <v>100</v>
      </c>
      <c r="K208" s="900"/>
      <c r="L208" s="900"/>
      <c r="M208" s="900"/>
      <c r="N208" s="900"/>
      <c r="O208" s="900"/>
      <c r="P208" s="900"/>
      <c r="Q208" s="903">
        <v>75631</v>
      </c>
      <c r="R208" s="900"/>
      <c r="S208" s="900"/>
      <c r="T208" s="900"/>
    </row>
    <row r="209" spans="1:20" ht="15" customHeight="1" x14ac:dyDescent="0.2">
      <c r="A209" s="896"/>
      <c r="B209" s="896"/>
      <c r="C209" s="849" t="s">
        <v>360</v>
      </c>
      <c r="D209" s="911" t="s">
        <v>1432</v>
      </c>
      <c r="E209" s="851"/>
      <c r="F209" s="843">
        <v>131902</v>
      </c>
      <c r="G209" s="1023">
        <v>5051</v>
      </c>
      <c r="H209" s="1023">
        <v>6254</v>
      </c>
      <c r="I209" s="1182">
        <f t="shared" si="9"/>
        <v>6136</v>
      </c>
      <c r="J209" s="1242">
        <f t="shared" si="10"/>
        <v>98.113207547169807</v>
      </c>
      <c r="K209" s="900"/>
      <c r="L209" s="900"/>
      <c r="M209" s="1293">
        <v>625</v>
      </c>
      <c r="N209" s="903"/>
      <c r="O209" s="903"/>
      <c r="P209" s="903"/>
      <c r="Q209" s="903">
        <v>5511</v>
      </c>
      <c r="R209" s="900"/>
      <c r="S209" s="900"/>
      <c r="T209" s="900"/>
    </row>
    <row r="210" spans="1:20" ht="15" customHeight="1" x14ac:dyDescent="0.2">
      <c r="A210" s="896"/>
      <c r="B210" s="896"/>
      <c r="C210" s="849" t="s">
        <v>1644</v>
      </c>
      <c r="D210" s="910" t="s">
        <v>1434</v>
      </c>
      <c r="E210" s="851"/>
      <c r="F210" s="843">
        <v>132947</v>
      </c>
      <c r="G210" s="1023">
        <v>16079</v>
      </c>
      <c r="H210" s="1023">
        <v>26817</v>
      </c>
      <c r="I210" s="1182">
        <f t="shared" si="9"/>
        <v>0</v>
      </c>
      <c r="J210" s="1242">
        <f t="shared" si="10"/>
        <v>0</v>
      </c>
      <c r="K210" s="900"/>
      <c r="L210" s="900"/>
      <c r="M210" s="900"/>
      <c r="N210" s="900"/>
      <c r="O210" s="900"/>
      <c r="P210" s="903"/>
      <c r="Q210" s="903"/>
      <c r="R210" s="900"/>
      <c r="S210" s="900"/>
      <c r="T210" s="900"/>
    </row>
    <row r="211" spans="1:20" ht="15" customHeight="1" x14ac:dyDescent="0.2">
      <c r="A211" s="896"/>
      <c r="B211" s="896"/>
      <c r="C211" s="849" t="s">
        <v>1645</v>
      </c>
      <c r="D211" s="910" t="s">
        <v>1436</v>
      </c>
      <c r="E211" s="851"/>
      <c r="F211" s="843">
        <v>132949</v>
      </c>
      <c r="G211" s="1023">
        <v>13224</v>
      </c>
      <c r="H211" s="1023">
        <v>13224</v>
      </c>
      <c r="I211" s="1182">
        <f t="shared" si="9"/>
        <v>13224</v>
      </c>
      <c r="J211" s="1242">
        <f t="shared" si="10"/>
        <v>100</v>
      </c>
      <c r="K211" s="900"/>
      <c r="L211" s="900"/>
      <c r="M211" s="900"/>
      <c r="N211" s="900"/>
      <c r="O211" s="900"/>
      <c r="P211" s="900"/>
      <c r="Q211" s="903"/>
      <c r="R211" s="903">
        <v>13224</v>
      </c>
      <c r="S211" s="900"/>
      <c r="T211" s="900"/>
    </row>
    <row r="212" spans="1:20" ht="18.75" customHeight="1" x14ac:dyDescent="0.2">
      <c r="A212" s="891"/>
      <c r="B212" s="891"/>
      <c r="C212" s="892"/>
      <c r="D212" s="893" t="s">
        <v>164</v>
      </c>
      <c r="E212" s="894"/>
      <c r="F212" s="895"/>
      <c r="G212" s="1122">
        <f>SUM(G185:G211)</f>
        <v>1957638</v>
      </c>
      <c r="H212" s="1122">
        <f t="shared" ref="H212:T212" si="11">SUM(H185:H211)</f>
        <v>2162209</v>
      </c>
      <c r="I212" s="1122">
        <f t="shared" si="11"/>
        <v>2052204</v>
      </c>
      <c r="J212" s="1243">
        <f t="shared" si="10"/>
        <v>94.912378960590772</v>
      </c>
      <c r="K212" s="1122">
        <f t="shared" si="11"/>
        <v>9846</v>
      </c>
      <c r="L212" s="1122">
        <f t="shared" si="11"/>
        <v>2279</v>
      </c>
      <c r="M212" s="1296">
        <f t="shared" si="11"/>
        <v>64462</v>
      </c>
      <c r="N212" s="1122">
        <f t="shared" si="11"/>
        <v>10550</v>
      </c>
      <c r="O212" s="1122">
        <f t="shared" si="11"/>
        <v>1805886</v>
      </c>
      <c r="P212" s="1122">
        <f t="shared" si="11"/>
        <v>14971</v>
      </c>
      <c r="Q212" s="1122">
        <f t="shared" si="11"/>
        <v>122119</v>
      </c>
      <c r="R212" s="1122">
        <f t="shared" si="11"/>
        <v>22091</v>
      </c>
      <c r="S212" s="1122">
        <f t="shared" si="11"/>
        <v>0</v>
      </c>
      <c r="T212" s="1122">
        <f t="shared" si="11"/>
        <v>0</v>
      </c>
    </row>
    <row r="213" spans="1:20" ht="12.95" customHeight="1" x14ac:dyDescent="0.2">
      <c r="A213" s="896">
        <v>1</v>
      </c>
      <c r="B213" s="896">
        <v>14</v>
      </c>
      <c r="C213" s="897"/>
      <c r="D213" s="912" t="s">
        <v>138</v>
      </c>
      <c r="E213" s="898"/>
      <c r="F213" s="899"/>
      <c r="G213" s="1123"/>
      <c r="H213" s="1123"/>
      <c r="I213" s="1182"/>
      <c r="J213" s="1242"/>
      <c r="K213" s="899"/>
      <c r="L213" s="913"/>
      <c r="M213" s="913"/>
      <c r="N213" s="913"/>
      <c r="O213" s="913"/>
      <c r="P213" s="913"/>
      <c r="Q213" s="899"/>
      <c r="R213" s="899"/>
      <c r="S213" s="899"/>
      <c r="T213" s="899"/>
    </row>
    <row r="214" spans="1:20" ht="12.95" customHeight="1" x14ac:dyDescent="0.2">
      <c r="A214" s="896"/>
      <c r="B214" s="896"/>
      <c r="C214" s="897"/>
      <c r="D214" s="914" t="s">
        <v>165</v>
      </c>
      <c r="E214" s="898"/>
      <c r="F214" s="899"/>
      <c r="G214" s="1123"/>
      <c r="H214" s="1123"/>
      <c r="I214" s="1182"/>
      <c r="J214" s="1242"/>
      <c r="K214" s="899"/>
      <c r="L214" s="913"/>
      <c r="M214" s="913"/>
      <c r="N214" s="913"/>
      <c r="O214" s="913"/>
      <c r="P214" s="913"/>
      <c r="Q214" s="899"/>
      <c r="R214" s="899"/>
      <c r="S214" s="899"/>
      <c r="T214" s="899"/>
    </row>
    <row r="215" spans="1:20" ht="12.95" customHeight="1" x14ac:dyDescent="0.2">
      <c r="A215" s="896"/>
      <c r="B215" s="896"/>
      <c r="C215" s="897"/>
      <c r="D215" s="853" t="s">
        <v>361</v>
      </c>
      <c r="E215" s="843">
        <v>1</v>
      </c>
      <c r="F215" s="843">
        <v>171918</v>
      </c>
      <c r="G215" s="1020">
        <v>1939</v>
      </c>
      <c r="H215" s="1020">
        <v>1939</v>
      </c>
      <c r="I215" s="1182">
        <f t="shared" si="9"/>
        <v>0</v>
      </c>
      <c r="J215" s="1242">
        <f t="shared" si="10"/>
        <v>0</v>
      </c>
      <c r="K215" s="843"/>
      <c r="L215" s="843"/>
      <c r="M215" s="913"/>
      <c r="N215" s="843"/>
      <c r="O215" s="843"/>
      <c r="P215" s="843"/>
      <c r="Q215" s="843"/>
      <c r="R215" s="843"/>
      <c r="S215" s="843"/>
      <c r="T215" s="843"/>
    </row>
    <row r="216" spans="1:20" ht="24" customHeight="1" x14ac:dyDescent="0.2">
      <c r="A216" s="896"/>
      <c r="B216" s="896"/>
      <c r="C216" s="897"/>
      <c r="D216" s="857" t="s">
        <v>362</v>
      </c>
      <c r="E216" s="843">
        <v>1</v>
      </c>
      <c r="F216" s="843">
        <v>171922</v>
      </c>
      <c r="G216" s="1020">
        <v>1550</v>
      </c>
      <c r="H216" s="1020">
        <v>1550</v>
      </c>
      <c r="I216" s="1182">
        <f t="shared" si="9"/>
        <v>0</v>
      </c>
      <c r="J216" s="1242">
        <f t="shared" si="10"/>
        <v>0</v>
      </c>
      <c r="K216" s="843"/>
      <c r="L216" s="843"/>
      <c r="M216" s="913"/>
      <c r="N216" s="843"/>
      <c r="O216" s="843"/>
      <c r="P216" s="843"/>
      <c r="Q216" s="843"/>
      <c r="R216" s="843"/>
      <c r="S216" s="843"/>
      <c r="T216" s="843"/>
    </row>
    <row r="217" spans="1:20" ht="12.95" customHeight="1" x14ac:dyDescent="0.2">
      <c r="A217" s="896"/>
      <c r="B217" s="896"/>
      <c r="C217" s="897"/>
      <c r="D217" s="853" t="s">
        <v>363</v>
      </c>
      <c r="E217" s="843">
        <v>1</v>
      </c>
      <c r="F217" s="843">
        <v>171926</v>
      </c>
      <c r="G217" s="1020">
        <v>1740</v>
      </c>
      <c r="H217" s="1020">
        <v>1740</v>
      </c>
      <c r="I217" s="1182">
        <f t="shared" si="9"/>
        <v>330</v>
      </c>
      <c r="J217" s="1242">
        <f t="shared" si="10"/>
        <v>18.96551724137931</v>
      </c>
      <c r="K217" s="843"/>
      <c r="L217" s="843"/>
      <c r="M217" s="913">
        <v>330</v>
      </c>
      <c r="N217" s="843"/>
      <c r="O217" s="843"/>
      <c r="P217" s="843"/>
      <c r="Q217" s="843"/>
      <c r="R217" s="843"/>
      <c r="S217" s="843"/>
      <c r="T217" s="843"/>
    </row>
    <row r="218" spans="1:20" ht="12.95" customHeight="1" x14ac:dyDescent="0.2">
      <c r="A218" s="896"/>
      <c r="B218" s="896"/>
      <c r="C218" s="897"/>
      <c r="D218" s="853" t="s">
        <v>364</v>
      </c>
      <c r="E218" s="843">
        <v>1</v>
      </c>
      <c r="F218" s="843">
        <v>171967</v>
      </c>
      <c r="G218" s="1020">
        <v>4000</v>
      </c>
      <c r="H218" s="1020">
        <v>4000</v>
      </c>
      <c r="I218" s="1182">
        <f t="shared" si="9"/>
        <v>3008</v>
      </c>
      <c r="J218" s="1242">
        <f t="shared" si="10"/>
        <v>75.2</v>
      </c>
      <c r="K218" s="843"/>
      <c r="L218" s="843"/>
      <c r="M218" s="913">
        <v>3008</v>
      </c>
      <c r="N218" s="843"/>
      <c r="O218" s="843"/>
      <c r="P218" s="843"/>
      <c r="Q218" s="843"/>
      <c r="R218" s="843"/>
      <c r="S218" s="843"/>
      <c r="T218" s="843"/>
    </row>
    <row r="219" spans="1:20" ht="12.95" customHeight="1" x14ac:dyDescent="0.2">
      <c r="A219" s="891"/>
      <c r="B219" s="891"/>
      <c r="C219" s="892"/>
      <c r="D219" s="893" t="s">
        <v>365</v>
      </c>
      <c r="E219" s="915"/>
      <c r="F219" s="916"/>
      <c r="G219" s="1186">
        <f>SUM(G213:G218)</f>
        <v>9229</v>
      </c>
      <c r="H219" s="1186">
        <f t="shared" ref="H219:T219" si="12">SUM(H213:H218)</f>
        <v>9229</v>
      </c>
      <c r="I219" s="1186">
        <f t="shared" si="12"/>
        <v>3338</v>
      </c>
      <c r="J219" s="1243">
        <f t="shared" si="10"/>
        <v>36.168598981471447</v>
      </c>
      <c r="K219" s="1186">
        <f t="shared" si="12"/>
        <v>0</v>
      </c>
      <c r="L219" s="1186">
        <f t="shared" si="12"/>
        <v>0</v>
      </c>
      <c r="M219" s="1299">
        <f t="shared" si="12"/>
        <v>3338</v>
      </c>
      <c r="N219" s="1186">
        <f t="shared" si="12"/>
        <v>0</v>
      </c>
      <c r="O219" s="1186">
        <f t="shared" si="12"/>
        <v>0</v>
      </c>
      <c r="P219" s="1186">
        <f t="shared" si="12"/>
        <v>0</v>
      </c>
      <c r="Q219" s="1186">
        <f t="shared" si="12"/>
        <v>0</v>
      </c>
      <c r="R219" s="1186">
        <f t="shared" si="12"/>
        <v>0</v>
      </c>
      <c r="S219" s="1186">
        <f t="shared" si="12"/>
        <v>0</v>
      </c>
      <c r="T219" s="1186">
        <f t="shared" si="12"/>
        <v>0</v>
      </c>
    </row>
    <row r="220" spans="1:20" ht="12.95" customHeight="1" x14ac:dyDescent="0.2">
      <c r="A220" s="896"/>
      <c r="B220" s="896"/>
      <c r="C220" s="897"/>
      <c r="D220" s="865" t="s">
        <v>366</v>
      </c>
      <c r="E220" s="851"/>
      <c r="F220" s="843"/>
      <c r="G220" s="1020"/>
      <c r="H220" s="1020"/>
      <c r="I220" s="1182"/>
      <c r="J220" s="1242"/>
      <c r="K220" s="913"/>
      <c r="L220" s="913"/>
      <c r="M220" s="913"/>
      <c r="N220" s="913"/>
      <c r="O220" s="913"/>
      <c r="P220" s="913"/>
      <c r="Q220" s="913"/>
      <c r="R220" s="913"/>
      <c r="S220" s="913"/>
      <c r="T220" s="913"/>
    </row>
    <row r="221" spans="1:20" ht="12.95" customHeight="1" x14ac:dyDescent="0.2">
      <c r="A221" s="896"/>
      <c r="B221" s="896"/>
      <c r="C221" s="917"/>
      <c r="D221" s="918" t="s">
        <v>1598</v>
      </c>
      <c r="E221" s="919"/>
      <c r="F221" s="839"/>
      <c r="G221" s="1020"/>
      <c r="H221" s="1020"/>
      <c r="I221" s="1182"/>
      <c r="J221" s="1242"/>
      <c r="K221" s="920"/>
      <c r="L221" s="920"/>
      <c r="M221" s="920"/>
      <c r="N221" s="920"/>
      <c r="O221" s="920"/>
      <c r="P221" s="920"/>
      <c r="Q221" s="920"/>
      <c r="R221" s="920"/>
      <c r="S221" s="920"/>
      <c r="T221" s="920"/>
    </row>
    <row r="222" spans="1:20" ht="12.95" customHeight="1" x14ac:dyDescent="0.2">
      <c r="A222" s="921"/>
      <c r="B222" s="921"/>
      <c r="C222" s="922" t="s">
        <v>271</v>
      </c>
      <c r="D222" s="923" t="s">
        <v>607</v>
      </c>
      <c r="E222" s="924"/>
      <c r="F222" s="835">
        <v>162650</v>
      </c>
      <c r="G222" s="1020">
        <v>29513</v>
      </c>
      <c r="H222" s="1020">
        <v>19713</v>
      </c>
      <c r="I222" s="1182">
        <f t="shared" si="9"/>
        <v>7785</v>
      </c>
      <c r="J222" s="1242">
        <f t="shared" si="10"/>
        <v>39.49170598082484</v>
      </c>
      <c r="K222" s="925"/>
      <c r="L222" s="925"/>
      <c r="M222" s="925"/>
      <c r="N222" s="925"/>
      <c r="O222" s="925"/>
      <c r="P222" s="925">
        <v>7785</v>
      </c>
      <c r="Q222" s="925"/>
      <c r="R222" s="925"/>
      <c r="S222" s="925"/>
      <c r="T222" s="925"/>
    </row>
    <row r="223" spans="1:20" ht="12.95" customHeight="1" x14ac:dyDescent="0.2">
      <c r="A223" s="926"/>
      <c r="B223" s="926"/>
      <c r="C223" s="927" t="s">
        <v>367</v>
      </c>
      <c r="D223" s="928" t="s">
        <v>1646</v>
      </c>
      <c r="E223" s="924"/>
      <c r="F223" s="831">
        <v>164903</v>
      </c>
      <c r="G223" s="1020">
        <v>10051</v>
      </c>
      <c r="H223" s="1020">
        <v>10051</v>
      </c>
      <c r="I223" s="1182">
        <f t="shared" si="9"/>
        <v>10051</v>
      </c>
      <c r="J223" s="1242">
        <f t="shared" si="10"/>
        <v>100</v>
      </c>
      <c r="K223" s="929"/>
      <c r="L223" s="929"/>
      <c r="M223" s="929"/>
      <c r="N223" s="929"/>
      <c r="O223" s="929"/>
      <c r="P223" s="929"/>
      <c r="Q223" s="929"/>
      <c r="R223" s="929">
        <v>10051</v>
      </c>
      <c r="S223" s="929"/>
      <c r="T223" s="929"/>
    </row>
    <row r="224" spans="1:20" ht="12.95" customHeight="1" x14ac:dyDescent="0.2">
      <c r="A224" s="930"/>
      <c r="B224" s="930"/>
      <c r="C224" s="931"/>
      <c r="D224" s="932" t="s">
        <v>167</v>
      </c>
      <c r="E224" s="933"/>
      <c r="F224" s="934"/>
      <c r="G224" s="1186">
        <f>SUM(G219:G223)</f>
        <v>48793</v>
      </c>
      <c r="H224" s="1186">
        <f t="shared" ref="H224:T224" si="13">SUM(H219:H223)</f>
        <v>38993</v>
      </c>
      <c r="I224" s="1186">
        <f t="shared" si="13"/>
        <v>21174</v>
      </c>
      <c r="J224" s="1243">
        <f t="shared" si="10"/>
        <v>54.302054214859076</v>
      </c>
      <c r="K224" s="1186">
        <f t="shared" si="13"/>
        <v>0</v>
      </c>
      <c r="L224" s="1186">
        <f t="shared" si="13"/>
        <v>0</v>
      </c>
      <c r="M224" s="1299">
        <f t="shared" si="13"/>
        <v>3338</v>
      </c>
      <c r="N224" s="1186">
        <f t="shared" si="13"/>
        <v>0</v>
      </c>
      <c r="O224" s="1186">
        <f t="shared" si="13"/>
        <v>0</v>
      </c>
      <c r="P224" s="1186">
        <f t="shared" si="13"/>
        <v>7785</v>
      </c>
      <c r="Q224" s="1186">
        <f t="shared" si="13"/>
        <v>0</v>
      </c>
      <c r="R224" s="1186">
        <f t="shared" si="13"/>
        <v>10051</v>
      </c>
      <c r="S224" s="1186">
        <f t="shared" si="13"/>
        <v>0</v>
      </c>
      <c r="T224" s="1186">
        <f t="shared" si="13"/>
        <v>0</v>
      </c>
    </row>
    <row r="225" spans="1:20" ht="14.1" customHeight="1" x14ac:dyDescent="0.2">
      <c r="A225" s="832">
        <v>1</v>
      </c>
      <c r="B225" s="832">
        <v>15</v>
      </c>
      <c r="C225" s="833"/>
      <c r="D225" s="935" t="s">
        <v>368</v>
      </c>
      <c r="E225" s="936"/>
      <c r="F225" s="831"/>
      <c r="G225" s="1020"/>
      <c r="H225" s="1020"/>
      <c r="I225" s="1182"/>
      <c r="J225" s="1242"/>
      <c r="K225" s="831"/>
      <c r="L225" s="929"/>
      <c r="M225" s="929"/>
      <c r="N225" s="929"/>
      <c r="O225" s="929"/>
      <c r="P225" s="929"/>
      <c r="Q225" s="831"/>
      <c r="R225" s="831"/>
      <c r="S225" s="831"/>
      <c r="T225" s="831"/>
    </row>
    <row r="226" spans="1:20" ht="14.1" customHeight="1" x14ac:dyDescent="0.2">
      <c r="A226" s="832"/>
      <c r="B226" s="832"/>
      <c r="C226" s="833"/>
      <c r="D226" s="937" t="s">
        <v>369</v>
      </c>
      <c r="E226" s="936"/>
      <c r="F226" s="831"/>
      <c r="G226" s="1020"/>
      <c r="H226" s="1020"/>
      <c r="I226" s="1182"/>
      <c r="J226" s="1242"/>
      <c r="K226" s="831"/>
      <c r="L226" s="929"/>
      <c r="M226" s="929"/>
      <c r="N226" s="929"/>
      <c r="O226" s="929"/>
      <c r="P226" s="929"/>
      <c r="Q226" s="831"/>
      <c r="R226" s="831"/>
      <c r="S226" s="831"/>
      <c r="T226" s="831"/>
    </row>
    <row r="227" spans="1:20" ht="15" customHeight="1" x14ac:dyDescent="0.2">
      <c r="A227" s="832"/>
      <c r="B227" s="832"/>
      <c r="C227" s="833"/>
      <c r="D227" s="938" t="s">
        <v>370</v>
      </c>
      <c r="E227" s="831">
        <v>1</v>
      </c>
      <c r="F227" s="831">
        <v>151502</v>
      </c>
      <c r="G227" s="1020">
        <v>14191</v>
      </c>
      <c r="H227" s="1020">
        <v>8943</v>
      </c>
      <c r="I227" s="1182">
        <f t="shared" si="9"/>
        <v>8752</v>
      </c>
      <c r="J227" s="1242">
        <f t="shared" si="10"/>
        <v>97.86425136978643</v>
      </c>
      <c r="K227" s="831"/>
      <c r="L227" s="831"/>
      <c r="M227" s="831">
        <v>8752</v>
      </c>
      <c r="N227" s="831"/>
      <c r="O227" s="831"/>
      <c r="P227" s="831"/>
      <c r="Q227" s="831"/>
      <c r="R227" s="831"/>
      <c r="S227" s="831"/>
      <c r="T227" s="831"/>
    </row>
    <row r="228" spans="1:20" ht="15.75" customHeight="1" x14ac:dyDescent="0.2">
      <c r="A228" s="832"/>
      <c r="B228" s="832"/>
      <c r="C228" s="833"/>
      <c r="D228" s="939" t="s">
        <v>608</v>
      </c>
      <c r="E228" s="831">
        <v>1</v>
      </c>
      <c r="F228" s="831">
        <v>151530</v>
      </c>
      <c r="G228" s="1020">
        <v>4727</v>
      </c>
      <c r="H228" s="1020">
        <v>8830</v>
      </c>
      <c r="I228" s="1182">
        <f t="shared" si="9"/>
        <v>6901</v>
      </c>
      <c r="J228" s="1242">
        <f t="shared" si="10"/>
        <v>78.154020385050956</v>
      </c>
      <c r="K228" s="831"/>
      <c r="L228" s="831"/>
      <c r="M228" s="831">
        <v>3461</v>
      </c>
      <c r="N228" s="831"/>
      <c r="O228" s="831"/>
      <c r="P228" s="831">
        <v>2322</v>
      </c>
      <c r="Q228" s="831">
        <v>1118</v>
      </c>
      <c r="R228" s="831"/>
      <c r="S228" s="831"/>
      <c r="T228" s="831"/>
    </row>
    <row r="229" spans="1:20" ht="14.1" customHeight="1" x14ac:dyDescent="0.2">
      <c r="A229" s="832"/>
      <c r="B229" s="832"/>
      <c r="C229" s="833"/>
      <c r="D229" s="938" t="s">
        <v>371</v>
      </c>
      <c r="E229" s="831">
        <v>1</v>
      </c>
      <c r="F229" s="831">
        <v>151504</v>
      </c>
      <c r="G229" s="1020">
        <v>444327</v>
      </c>
      <c r="H229" s="1020">
        <v>444327</v>
      </c>
      <c r="I229" s="1182">
        <f t="shared" si="9"/>
        <v>438345</v>
      </c>
      <c r="J229" s="1242">
        <f t="shared" si="10"/>
        <v>98.65369423870257</v>
      </c>
      <c r="K229" s="831"/>
      <c r="L229" s="831"/>
      <c r="M229" s="831">
        <v>438345</v>
      </c>
      <c r="N229" s="831"/>
      <c r="O229" s="831"/>
      <c r="P229" s="831"/>
      <c r="Q229" s="831"/>
      <c r="R229" s="831"/>
      <c r="S229" s="831"/>
      <c r="T229" s="831"/>
    </row>
    <row r="230" spans="1:20" ht="14.1" customHeight="1" x14ac:dyDescent="0.2">
      <c r="A230" s="832"/>
      <c r="B230" s="832"/>
      <c r="C230" s="833"/>
      <c r="D230" s="940" t="s">
        <v>372</v>
      </c>
      <c r="E230" s="831">
        <v>1</v>
      </c>
      <c r="F230" s="831">
        <v>151501</v>
      </c>
      <c r="G230" s="1020">
        <v>25948</v>
      </c>
      <c r="H230" s="1020">
        <v>26115</v>
      </c>
      <c r="I230" s="1182">
        <f t="shared" si="9"/>
        <v>23933</v>
      </c>
      <c r="J230" s="1242">
        <f t="shared" si="10"/>
        <v>91.64464866934712</v>
      </c>
      <c r="K230" s="831"/>
      <c r="L230" s="831"/>
      <c r="M230" s="831">
        <v>23933</v>
      </c>
      <c r="N230" s="831"/>
      <c r="O230" s="831"/>
      <c r="P230" s="831"/>
      <c r="Q230" s="831"/>
      <c r="R230" s="831"/>
      <c r="S230" s="831"/>
      <c r="T230" s="831"/>
    </row>
    <row r="231" spans="1:20" ht="14.1" customHeight="1" x14ac:dyDescent="0.2">
      <c r="A231" s="832"/>
      <c r="B231" s="832"/>
      <c r="C231" s="833"/>
      <c r="D231" s="940" t="s">
        <v>373</v>
      </c>
      <c r="E231" s="831">
        <v>1</v>
      </c>
      <c r="F231" s="831">
        <v>151905</v>
      </c>
      <c r="G231" s="1020">
        <v>1000</v>
      </c>
      <c r="H231" s="1020">
        <v>1000</v>
      </c>
      <c r="I231" s="1182">
        <f t="shared" si="9"/>
        <v>995</v>
      </c>
      <c r="J231" s="1242">
        <f t="shared" si="10"/>
        <v>99.5</v>
      </c>
      <c r="K231" s="831"/>
      <c r="L231" s="831"/>
      <c r="M231" s="831">
        <v>907</v>
      </c>
      <c r="N231" s="831"/>
      <c r="O231" s="831"/>
      <c r="P231" s="831">
        <v>88</v>
      </c>
      <c r="Q231" s="831"/>
      <c r="R231" s="831"/>
      <c r="S231" s="831"/>
      <c r="T231" s="831"/>
    </row>
    <row r="232" spans="1:20" ht="14.1" customHeight="1" x14ac:dyDescent="0.2">
      <c r="A232" s="832"/>
      <c r="B232" s="832"/>
      <c r="C232" s="833"/>
      <c r="D232" s="940" t="s">
        <v>609</v>
      </c>
      <c r="E232" s="831">
        <v>1</v>
      </c>
      <c r="F232" s="831">
        <v>151920</v>
      </c>
      <c r="G232" s="1020">
        <v>4497</v>
      </c>
      <c r="H232" s="1020">
        <v>4386</v>
      </c>
      <c r="I232" s="1182">
        <f t="shared" si="9"/>
        <v>4385</v>
      </c>
      <c r="J232" s="1242">
        <f t="shared" si="10"/>
        <v>99.977200182398533</v>
      </c>
      <c r="K232" s="831"/>
      <c r="L232" s="831"/>
      <c r="M232" s="831">
        <v>4385</v>
      </c>
      <c r="N232" s="831"/>
      <c r="O232" s="831"/>
      <c r="P232" s="831"/>
      <c r="Q232" s="831"/>
      <c r="R232" s="831"/>
      <c r="S232" s="831"/>
      <c r="T232" s="831"/>
    </row>
    <row r="233" spans="1:20" ht="14.1" customHeight="1" x14ac:dyDescent="0.2">
      <c r="A233" s="832"/>
      <c r="B233" s="832"/>
      <c r="C233" s="833"/>
      <c r="D233" s="940" t="s">
        <v>172</v>
      </c>
      <c r="E233" s="831">
        <v>1</v>
      </c>
      <c r="F233" s="831">
        <v>151917</v>
      </c>
      <c r="G233" s="1020">
        <v>8968</v>
      </c>
      <c r="H233" s="1020">
        <v>10964</v>
      </c>
      <c r="I233" s="1182">
        <f t="shared" si="9"/>
        <v>9626</v>
      </c>
      <c r="J233" s="1242">
        <f t="shared" si="10"/>
        <v>87.796424662531919</v>
      </c>
      <c r="K233" s="831"/>
      <c r="L233" s="831"/>
      <c r="M233" s="831">
        <v>9626</v>
      </c>
      <c r="N233" s="831"/>
      <c r="O233" s="831"/>
      <c r="P233" s="831"/>
      <c r="Q233" s="831"/>
      <c r="R233" s="831"/>
      <c r="S233" s="831"/>
      <c r="T233" s="831"/>
    </row>
    <row r="234" spans="1:20" ht="15" customHeight="1" x14ac:dyDescent="0.2">
      <c r="A234" s="832"/>
      <c r="B234" s="832"/>
      <c r="C234" s="833"/>
      <c r="D234" s="940" t="s">
        <v>374</v>
      </c>
      <c r="E234" s="831">
        <v>2</v>
      </c>
      <c r="F234" s="831">
        <v>151503</v>
      </c>
      <c r="G234" s="1020">
        <v>2177</v>
      </c>
      <c r="H234" s="1020">
        <v>2152</v>
      </c>
      <c r="I234" s="1182">
        <f t="shared" si="9"/>
        <v>2151</v>
      </c>
      <c r="J234" s="1242">
        <f t="shared" si="10"/>
        <v>99.95353159851301</v>
      </c>
      <c r="K234" s="831"/>
      <c r="L234" s="831"/>
      <c r="M234" s="831">
        <v>2151</v>
      </c>
      <c r="N234" s="831"/>
      <c r="O234" s="831"/>
      <c r="P234" s="831"/>
      <c r="Q234" s="831"/>
      <c r="R234" s="831"/>
      <c r="S234" s="831"/>
      <c r="T234" s="831"/>
    </row>
    <row r="235" spans="1:20" ht="15" customHeight="1" x14ac:dyDescent="0.2">
      <c r="A235" s="832"/>
      <c r="B235" s="832"/>
      <c r="C235" s="833"/>
      <c r="D235" s="940" t="s">
        <v>375</v>
      </c>
      <c r="E235" s="831">
        <v>1</v>
      </c>
      <c r="F235" s="831">
        <v>151510</v>
      </c>
      <c r="G235" s="1020">
        <v>28000</v>
      </c>
      <c r="H235" s="1020">
        <v>40387</v>
      </c>
      <c r="I235" s="1182">
        <f t="shared" si="9"/>
        <v>28763</v>
      </c>
      <c r="J235" s="1242">
        <f t="shared" si="10"/>
        <v>71.218461386089587</v>
      </c>
      <c r="K235" s="831"/>
      <c r="L235" s="831"/>
      <c r="M235" s="831">
        <v>28763</v>
      </c>
      <c r="N235" s="831"/>
      <c r="O235" s="831"/>
      <c r="P235" s="831"/>
      <c r="Q235" s="831"/>
      <c r="R235" s="831"/>
      <c r="S235" s="831"/>
      <c r="T235" s="831"/>
    </row>
    <row r="236" spans="1:20" ht="15" customHeight="1" x14ac:dyDescent="0.2">
      <c r="A236" s="832"/>
      <c r="B236" s="832"/>
      <c r="C236" s="833"/>
      <c r="D236" s="941" t="s">
        <v>1437</v>
      </c>
      <c r="E236" s="761">
        <v>1</v>
      </c>
      <c r="F236" s="831">
        <v>151521</v>
      </c>
      <c r="G236" s="1020">
        <v>1043</v>
      </c>
      <c r="H236" s="1020">
        <v>843</v>
      </c>
      <c r="I236" s="1182">
        <f t="shared" si="9"/>
        <v>572</v>
      </c>
      <c r="J236" s="1242">
        <f t="shared" si="10"/>
        <v>67.852906287069999</v>
      </c>
      <c r="K236" s="831"/>
      <c r="L236" s="831"/>
      <c r="M236" s="831">
        <v>572</v>
      </c>
      <c r="N236" s="831"/>
      <c r="O236" s="831"/>
      <c r="P236" s="831"/>
      <c r="Q236" s="831"/>
      <c r="R236" s="831"/>
      <c r="S236" s="831"/>
      <c r="T236" s="831"/>
    </row>
    <row r="237" spans="1:20" ht="15" customHeight="1" x14ac:dyDescent="0.2">
      <c r="A237" s="832"/>
      <c r="B237" s="832"/>
      <c r="C237" s="833"/>
      <c r="D237" s="942" t="s">
        <v>376</v>
      </c>
      <c r="E237" s="761">
        <v>1</v>
      </c>
      <c r="F237" s="831">
        <v>151520</v>
      </c>
      <c r="G237" s="1020">
        <v>2500</v>
      </c>
      <c r="H237" s="1020">
        <v>0</v>
      </c>
      <c r="I237" s="1182">
        <f t="shared" si="9"/>
        <v>0</v>
      </c>
      <c r="J237" s="1242"/>
      <c r="K237" s="831"/>
      <c r="L237" s="831"/>
      <c r="M237" s="831"/>
      <c r="N237" s="831"/>
      <c r="O237" s="831"/>
      <c r="P237" s="831"/>
      <c r="Q237" s="831"/>
      <c r="R237" s="831"/>
      <c r="S237" s="831"/>
      <c r="T237" s="831"/>
    </row>
    <row r="238" spans="1:20" ht="15" customHeight="1" x14ac:dyDescent="0.2">
      <c r="A238" s="832"/>
      <c r="B238" s="832"/>
      <c r="C238" s="833"/>
      <c r="D238" s="943" t="s">
        <v>1647</v>
      </c>
      <c r="E238" s="761"/>
      <c r="F238" s="839">
        <v>151928</v>
      </c>
      <c r="G238" s="1020">
        <v>2995</v>
      </c>
      <c r="H238" s="1020">
        <v>3995</v>
      </c>
      <c r="I238" s="1182">
        <f t="shared" si="9"/>
        <v>1742</v>
      </c>
      <c r="J238" s="1242">
        <f t="shared" si="10"/>
        <v>43.604505632040052</v>
      </c>
      <c r="K238" s="839"/>
      <c r="L238" s="839"/>
      <c r="M238" s="839">
        <v>1742</v>
      </c>
      <c r="N238" s="839"/>
      <c r="O238" s="839"/>
      <c r="P238" s="839"/>
      <c r="Q238" s="839"/>
      <c r="R238" s="839"/>
      <c r="S238" s="839"/>
      <c r="T238" s="839"/>
    </row>
    <row r="239" spans="1:20" ht="15" customHeight="1" x14ac:dyDescent="0.2">
      <c r="A239" s="840"/>
      <c r="B239" s="840"/>
      <c r="C239" s="849"/>
      <c r="D239" s="870" t="s">
        <v>377</v>
      </c>
      <c r="E239" s="839">
        <v>1</v>
      </c>
      <c r="F239" s="839">
        <v>151512</v>
      </c>
      <c r="G239" s="1020">
        <v>1000</v>
      </c>
      <c r="H239" s="1020">
        <v>1000</v>
      </c>
      <c r="I239" s="1182">
        <f t="shared" si="9"/>
        <v>504</v>
      </c>
      <c r="J239" s="1242">
        <f t="shared" si="10"/>
        <v>50.4</v>
      </c>
      <c r="K239" s="839"/>
      <c r="L239" s="839"/>
      <c r="M239" s="839">
        <v>504</v>
      </c>
      <c r="N239" s="839"/>
      <c r="O239" s="839"/>
      <c r="P239" s="839"/>
      <c r="Q239" s="839"/>
      <c r="R239" s="839"/>
      <c r="S239" s="839"/>
      <c r="T239" s="839"/>
    </row>
    <row r="240" spans="1:20" ht="15" customHeight="1" x14ac:dyDescent="0.2">
      <c r="A240" s="840"/>
      <c r="B240" s="840"/>
      <c r="C240" s="849"/>
      <c r="D240" s="870" t="s">
        <v>378</v>
      </c>
      <c r="E240" s="944">
        <v>1</v>
      </c>
      <c r="F240" s="839">
        <v>151513</v>
      </c>
      <c r="G240" s="1020">
        <v>9000</v>
      </c>
      <c r="H240" s="1020">
        <v>9000</v>
      </c>
      <c r="I240" s="1182">
        <f t="shared" si="9"/>
        <v>8779</v>
      </c>
      <c r="J240" s="1242">
        <f t="shared" si="10"/>
        <v>97.544444444444451</v>
      </c>
      <c r="K240" s="839"/>
      <c r="L240" s="839"/>
      <c r="M240" s="839">
        <v>8779</v>
      </c>
      <c r="N240" s="839"/>
      <c r="O240" s="839"/>
      <c r="P240" s="839"/>
      <c r="Q240" s="839"/>
      <c r="R240" s="839"/>
      <c r="S240" s="839"/>
      <c r="T240" s="839"/>
    </row>
    <row r="241" spans="1:20" ht="15" customHeight="1" x14ac:dyDescent="0.2">
      <c r="A241" s="840"/>
      <c r="B241" s="840"/>
      <c r="C241" s="849"/>
      <c r="D241" s="852" t="s">
        <v>1438</v>
      </c>
      <c r="E241" s="944">
        <v>2</v>
      </c>
      <c r="F241" s="839">
        <v>151918</v>
      </c>
      <c r="G241" s="1020">
        <v>1000</v>
      </c>
      <c r="H241" s="1020">
        <v>197</v>
      </c>
      <c r="I241" s="1182">
        <f t="shared" si="9"/>
        <v>197</v>
      </c>
      <c r="J241" s="1242">
        <f t="shared" si="10"/>
        <v>100</v>
      </c>
      <c r="K241" s="839"/>
      <c r="L241" s="839"/>
      <c r="M241" s="839">
        <v>197</v>
      </c>
      <c r="N241" s="839"/>
      <c r="O241" s="839"/>
      <c r="P241" s="839"/>
      <c r="Q241" s="839"/>
      <c r="R241" s="839"/>
      <c r="S241" s="839"/>
      <c r="T241" s="839"/>
    </row>
    <row r="242" spans="1:20" ht="15" customHeight="1" x14ac:dyDescent="0.2">
      <c r="A242" s="840"/>
      <c r="B242" s="840"/>
      <c r="C242" s="849"/>
      <c r="D242" s="852" t="s">
        <v>1439</v>
      </c>
      <c r="E242" s="944">
        <v>2</v>
      </c>
      <c r="F242" s="839">
        <v>151524</v>
      </c>
      <c r="G242" s="1020">
        <v>45128</v>
      </c>
      <c r="H242" s="1020">
        <v>46362</v>
      </c>
      <c r="I242" s="1182">
        <f t="shared" si="9"/>
        <v>40819</v>
      </c>
      <c r="J242" s="1242">
        <f t="shared" si="10"/>
        <v>88.044087830550879</v>
      </c>
      <c r="K242" s="839"/>
      <c r="L242" s="839"/>
      <c r="M242" s="839">
        <v>40819</v>
      </c>
      <c r="N242" s="839"/>
      <c r="O242" s="839"/>
      <c r="P242" s="839"/>
      <c r="Q242" s="839"/>
      <c r="R242" s="839"/>
      <c r="S242" s="839"/>
      <c r="T242" s="839"/>
    </row>
    <row r="243" spans="1:20" ht="17.25" customHeight="1" x14ac:dyDescent="0.2">
      <c r="A243" s="840"/>
      <c r="B243" s="840"/>
      <c r="C243" s="849"/>
      <c r="D243" s="945" t="s">
        <v>1440</v>
      </c>
      <c r="E243" s="854">
        <v>2</v>
      </c>
      <c r="F243" s="839">
        <v>151531</v>
      </c>
      <c r="G243" s="1020">
        <v>1500</v>
      </c>
      <c r="H243" s="1020">
        <v>0</v>
      </c>
      <c r="I243" s="1182">
        <f t="shared" si="9"/>
        <v>0</v>
      </c>
      <c r="J243" s="1242"/>
      <c r="K243" s="839"/>
      <c r="L243" s="839"/>
      <c r="M243" s="839"/>
      <c r="N243" s="839"/>
      <c r="O243" s="839"/>
      <c r="P243" s="839"/>
      <c r="Q243" s="839"/>
      <c r="R243" s="839"/>
      <c r="S243" s="839"/>
      <c r="T243" s="839"/>
    </row>
    <row r="244" spans="1:20" ht="15" customHeight="1" x14ac:dyDescent="0.2">
      <c r="A244" s="840"/>
      <c r="B244" s="840"/>
      <c r="C244" s="849"/>
      <c r="D244" s="945" t="s">
        <v>1441</v>
      </c>
      <c r="E244" s="854">
        <v>2</v>
      </c>
      <c r="F244" s="839">
        <v>151532</v>
      </c>
      <c r="G244" s="1020">
        <v>1999</v>
      </c>
      <c r="H244" s="1020">
        <v>1812</v>
      </c>
      <c r="I244" s="1182">
        <f t="shared" si="9"/>
        <v>499</v>
      </c>
      <c r="J244" s="1242">
        <f t="shared" si="10"/>
        <v>27.53863134657837</v>
      </c>
      <c r="K244" s="839"/>
      <c r="L244" s="839"/>
      <c r="M244" s="839">
        <v>499</v>
      </c>
      <c r="N244" s="839"/>
      <c r="O244" s="839"/>
      <c r="P244" s="839"/>
      <c r="Q244" s="839"/>
      <c r="R244" s="839"/>
      <c r="S244" s="839"/>
      <c r="T244" s="839"/>
    </row>
    <row r="245" spans="1:20" ht="15" customHeight="1" x14ac:dyDescent="0.2">
      <c r="A245" s="840"/>
      <c r="B245" s="840"/>
      <c r="C245" s="849"/>
      <c r="D245" s="853" t="s">
        <v>176</v>
      </c>
      <c r="E245" s="854"/>
      <c r="F245" s="944"/>
      <c r="G245" s="1119"/>
      <c r="H245" s="1119"/>
      <c r="I245" s="1182"/>
      <c r="J245" s="1242"/>
      <c r="K245" s="839"/>
      <c r="L245" s="839"/>
      <c r="M245" s="839"/>
      <c r="N245" s="839"/>
      <c r="O245" s="839"/>
      <c r="P245" s="839"/>
      <c r="Q245" s="839"/>
      <c r="R245" s="839"/>
      <c r="S245" s="839"/>
      <c r="T245" s="839"/>
    </row>
    <row r="246" spans="1:20" ht="15" customHeight="1" x14ac:dyDescent="0.2">
      <c r="A246" s="840"/>
      <c r="B246" s="840"/>
      <c r="C246" s="849"/>
      <c r="D246" s="853" t="s">
        <v>177</v>
      </c>
      <c r="E246" s="839">
        <v>1</v>
      </c>
      <c r="F246" s="839">
        <v>151401</v>
      </c>
      <c r="G246" s="1020">
        <v>345327</v>
      </c>
      <c r="H246" s="1020">
        <v>344664</v>
      </c>
      <c r="I246" s="1182">
        <f t="shared" si="9"/>
        <v>305079</v>
      </c>
      <c r="J246" s="1242">
        <f t="shared" si="10"/>
        <v>88.514901469257012</v>
      </c>
      <c r="K246" s="839"/>
      <c r="L246" s="839"/>
      <c r="M246" s="839">
        <v>305079</v>
      </c>
      <c r="N246" s="839"/>
      <c r="O246" s="839"/>
      <c r="P246" s="839"/>
      <c r="Q246" s="839"/>
      <c r="R246" s="839"/>
      <c r="S246" s="839"/>
      <c r="T246" s="839"/>
    </row>
    <row r="247" spans="1:20" ht="15" customHeight="1" x14ac:dyDescent="0.2">
      <c r="A247" s="840"/>
      <c r="B247" s="840"/>
      <c r="C247" s="849"/>
      <c r="D247" s="853" t="s">
        <v>1442</v>
      </c>
      <c r="E247" s="839">
        <v>1</v>
      </c>
      <c r="F247" s="839">
        <v>151422</v>
      </c>
      <c r="G247" s="1020">
        <v>11385</v>
      </c>
      <c r="H247" s="1020">
        <v>11385</v>
      </c>
      <c r="I247" s="1182">
        <f t="shared" si="9"/>
        <v>11385</v>
      </c>
      <c r="J247" s="1242">
        <f t="shared" si="10"/>
        <v>100</v>
      </c>
      <c r="K247" s="839"/>
      <c r="L247" s="839"/>
      <c r="M247" s="839">
        <v>11385</v>
      </c>
      <c r="N247" s="839"/>
      <c r="O247" s="839"/>
      <c r="P247" s="839"/>
      <c r="Q247" s="839"/>
      <c r="R247" s="839"/>
      <c r="S247" s="839"/>
      <c r="T247" s="839"/>
    </row>
    <row r="248" spans="1:20" ht="14.45" customHeight="1" x14ac:dyDescent="0.2">
      <c r="A248" s="840"/>
      <c r="B248" s="840"/>
      <c r="C248" s="849"/>
      <c r="D248" s="853" t="s">
        <v>379</v>
      </c>
      <c r="E248" s="944">
        <v>1</v>
      </c>
      <c r="F248" s="839">
        <v>151402</v>
      </c>
      <c r="G248" s="1020">
        <v>80265</v>
      </c>
      <c r="H248" s="1020">
        <v>82934</v>
      </c>
      <c r="I248" s="1182">
        <f t="shared" si="9"/>
        <v>28886</v>
      </c>
      <c r="J248" s="1242">
        <f t="shared" si="10"/>
        <v>34.830105867316178</v>
      </c>
      <c r="K248" s="839"/>
      <c r="L248" s="839"/>
      <c r="M248" s="839">
        <v>28886</v>
      </c>
      <c r="N248" s="839"/>
      <c r="O248" s="839"/>
      <c r="P248" s="839"/>
      <c r="Q248" s="839"/>
      <c r="R248" s="839"/>
      <c r="S248" s="839"/>
      <c r="T248" s="839"/>
    </row>
    <row r="249" spans="1:20" ht="15" customHeight="1" x14ac:dyDescent="0.2">
      <c r="A249" s="840"/>
      <c r="B249" s="840"/>
      <c r="C249" s="849"/>
      <c r="D249" s="853" t="s">
        <v>1443</v>
      </c>
      <c r="E249" s="944">
        <v>1</v>
      </c>
      <c r="F249" s="839">
        <v>151411</v>
      </c>
      <c r="G249" s="1020">
        <v>8000</v>
      </c>
      <c r="H249" s="1020">
        <v>9864</v>
      </c>
      <c r="I249" s="1182">
        <f t="shared" si="9"/>
        <v>9864</v>
      </c>
      <c r="J249" s="1242">
        <f t="shared" si="10"/>
        <v>100</v>
      </c>
      <c r="K249" s="839"/>
      <c r="L249" s="839"/>
      <c r="M249" s="839">
        <v>9864</v>
      </c>
      <c r="N249" s="839"/>
      <c r="O249" s="839"/>
      <c r="P249" s="839"/>
      <c r="Q249" s="839"/>
      <c r="R249" s="839"/>
      <c r="S249" s="839"/>
      <c r="T249" s="839"/>
    </row>
    <row r="250" spans="1:20" ht="15" customHeight="1" x14ac:dyDescent="0.2">
      <c r="A250" s="840"/>
      <c r="B250" s="840"/>
      <c r="C250" s="849"/>
      <c r="D250" s="853" t="s">
        <v>610</v>
      </c>
      <c r="E250" s="944">
        <v>2</v>
      </c>
      <c r="F250" s="839">
        <v>151415</v>
      </c>
      <c r="G250" s="1020">
        <v>2027</v>
      </c>
      <c r="H250" s="1020">
        <v>2187</v>
      </c>
      <c r="I250" s="1182">
        <f t="shared" si="9"/>
        <v>2124</v>
      </c>
      <c r="J250" s="1242">
        <f t="shared" si="10"/>
        <v>97.119341563786008</v>
      </c>
      <c r="K250" s="839"/>
      <c r="L250" s="839"/>
      <c r="M250" s="839">
        <v>2124</v>
      </c>
      <c r="N250" s="839"/>
      <c r="O250" s="839"/>
      <c r="P250" s="839"/>
      <c r="Q250" s="839"/>
      <c r="R250" s="839"/>
      <c r="S250" s="839"/>
      <c r="T250" s="839"/>
    </row>
    <row r="251" spans="1:20" ht="15" customHeight="1" x14ac:dyDescent="0.2">
      <c r="A251" s="840"/>
      <c r="B251" s="840"/>
      <c r="C251" s="849"/>
      <c r="D251" s="853" t="s">
        <v>611</v>
      </c>
      <c r="E251" s="944">
        <v>1</v>
      </c>
      <c r="F251" s="839">
        <v>151416</v>
      </c>
      <c r="G251" s="1020">
        <v>3000</v>
      </c>
      <c r="H251" s="1020">
        <v>0</v>
      </c>
      <c r="I251" s="1182">
        <f t="shared" si="9"/>
        <v>0</v>
      </c>
      <c r="J251" s="1242"/>
      <c r="K251" s="839"/>
      <c r="L251" s="839"/>
      <c r="M251" s="839"/>
      <c r="N251" s="839"/>
      <c r="O251" s="839"/>
      <c r="P251" s="839"/>
      <c r="Q251" s="839"/>
      <c r="R251" s="839"/>
      <c r="S251" s="839"/>
      <c r="T251" s="839"/>
    </row>
    <row r="252" spans="1:20" ht="15" customHeight="1" x14ac:dyDescent="0.2">
      <c r="A252" s="840"/>
      <c r="B252" s="840"/>
      <c r="C252" s="849"/>
      <c r="D252" s="853" t="s">
        <v>612</v>
      </c>
      <c r="E252" s="944">
        <v>1</v>
      </c>
      <c r="F252" s="839">
        <v>151417</v>
      </c>
      <c r="G252" s="1020">
        <v>3500</v>
      </c>
      <c r="H252" s="1020">
        <v>8826</v>
      </c>
      <c r="I252" s="1182">
        <f t="shared" si="9"/>
        <v>0</v>
      </c>
      <c r="J252" s="1242">
        <f t="shared" si="10"/>
        <v>0</v>
      </c>
      <c r="K252" s="839"/>
      <c r="L252" s="839"/>
      <c r="M252" s="839"/>
      <c r="N252" s="839"/>
      <c r="O252" s="839"/>
      <c r="P252" s="839"/>
      <c r="Q252" s="839"/>
      <c r="R252" s="839"/>
      <c r="S252" s="839"/>
      <c r="T252" s="839"/>
    </row>
    <row r="253" spans="1:20" ht="15" customHeight="1" x14ac:dyDescent="0.2">
      <c r="A253" s="840"/>
      <c r="B253" s="840"/>
      <c r="C253" s="849"/>
      <c r="D253" s="853" t="s">
        <v>380</v>
      </c>
      <c r="E253" s="944">
        <v>2</v>
      </c>
      <c r="F253" s="839">
        <v>151407</v>
      </c>
      <c r="G253" s="1020">
        <v>2060</v>
      </c>
      <c r="H253" s="1020">
        <v>2073</v>
      </c>
      <c r="I253" s="1182">
        <f t="shared" si="9"/>
        <v>1647</v>
      </c>
      <c r="J253" s="1242">
        <f t="shared" si="10"/>
        <v>79.450072358900144</v>
      </c>
      <c r="K253" s="839"/>
      <c r="L253" s="839"/>
      <c r="M253" s="839">
        <v>1647</v>
      </c>
      <c r="N253" s="839"/>
      <c r="O253" s="839"/>
      <c r="P253" s="839"/>
      <c r="Q253" s="839"/>
      <c r="R253" s="839"/>
      <c r="S253" s="839"/>
      <c r="T253" s="839"/>
    </row>
    <row r="254" spans="1:20" ht="15" customHeight="1" x14ac:dyDescent="0.2">
      <c r="A254" s="840"/>
      <c r="B254" s="840"/>
      <c r="C254" s="849"/>
      <c r="D254" s="853" t="s">
        <v>381</v>
      </c>
      <c r="E254" s="944">
        <v>2</v>
      </c>
      <c r="F254" s="944">
        <v>151404</v>
      </c>
      <c r="G254" s="1119">
        <v>8961</v>
      </c>
      <c r="H254" s="1119">
        <v>10227</v>
      </c>
      <c r="I254" s="1182">
        <f t="shared" si="9"/>
        <v>9527</v>
      </c>
      <c r="J254" s="1242">
        <f t="shared" si="10"/>
        <v>93.155373032169734</v>
      </c>
      <c r="K254" s="839"/>
      <c r="L254" s="839"/>
      <c r="M254" s="839">
        <v>6567</v>
      </c>
      <c r="N254" s="839"/>
      <c r="O254" s="839"/>
      <c r="P254" s="839">
        <v>2960</v>
      </c>
      <c r="Q254" s="839"/>
      <c r="R254" s="839"/>
      <c r="S254" s="839"/>
      <c r="T254" s="839"/>
    </row>
    <row r="255" spans="1:20" ht="15.6" customHeight="1" x14ac:dyDescent="0.2">
      <c r="A255" s="840"/>
      <c r="B255" s="840"/>
      <c r="C255" s="849"/>
      <c r="D255" s="946" t="s">
        <v>1265</v>
      </c>
      <c r="E255" s="947">
        <v>2</v>
      </c>
      <c r="F255" s="947">
        <v>151408</v>
      </c>
      <c r="G255" s="1119">
        <v>1800</v>
      </c>
      <c r="H255" s="1119">
        <v>3990</v>
      </c>
      <c r="I255" s="1182">
        <f t="shared" si="9"/>
        <v>0</v>
      </c>
      <c r="J255" s="1242">
        <f t="shared" si="10"/>
        <v>0</v>
      </c>
      <c r="K255" s="831"/>
      <c r="L255" s="831"/>
      <c r="M255" s="831"/>
      <c r="N255" s="831"/>
      <c r="O255" s="831"/>
      <c r="P255" s="831"/>
      <c r="Q255" s="831"/>
      <c r="R255" s="831"/>
      <c r="S255" s="831"/>
      <c r="T255" s="831"/>
    </row>
    <row r="256" spans="1:20" ht="23.25" customHeight="1" x14ac:dyDescent="0.2">
      <c r="A256" s="832"/>
      <c r="B256" s="832"/>
      <c r="C256" s="833"/>
      <c r="D256" s="948" t="s">
        <v>1648</v>
      </c>
      <c r="E256" s="949">
        <v>2</v>
      </c>
      <c r="F256" s="949">
        <v>151926</v>
      </c>
      <c r="G256" s="1128">
        <v>4800</v>
      </c>
      <c r="H256" s="1128">
        <v>5300</v>
      </c>
      <c r="I256" s="1182">
        <f t="shared" si="9"/>
        <v>2777</v>
      </c>
      <c r="J256" s="1242">
        <f t="shared" si="10"/>
        <v>52.39622641509434</v>
      </c>
      <c r="K256" s="831"/>
      <c r="L256" s="831"/>
      <c r="M256" s="831">
        <v>2777</v>
      </c>
      <c r="N256" s="831"/>
      <c r="O256" s="831"/>
      <c r="P256" s="831"/>
      <c r="Q256" s="831"/>
      <c r="R256" s="831"/>
      <c r="S256" s="831"/>
      <c r="T256" s="831"/>
    </row>
    <row r="257" spans="1:20" ht="14.25" customHeight="1" x14ac:dyDescent="0.2">
      <c r="A257" s="832"/>
      <c r="B257" s="832"/>
      <c r="C257" s="849"/>
      <c r="D257" s="950" t="s">
        <v>1649</v>
      </c>
      <c r="E257" s="859">
        <v>2</v>
      </c>
      <c r="F257" s="949">
        <v>151426</v>
      </c>
      <c r="G257" s="1128"/>
      <c r="H257" s="1128">
        <v>0</v>
      </c>
      <c r="I257" s="1182">
        <f t="shared" si="9"/>
        <v>0</v>
      </c>
      <c r="J257" s="1242"/>
      <c r="K257" s="831"/>
      <c r="L257" s="831"/>
      <c r="M257" s="831"/>
      <c r="N257" s="831"/>
      <c r="O257" s="831"/>
      <c r="P257" s="831"/>
      <c r="Q257" s="831"/>
      <c r="R257" s="831"/>
      <c r="S257" s="831"/>
      <c r="T257" s="831"/>
    </row>
    <row r="258" spans="1:20" ht="14.25" customHeight="1" x14ac:dyDescent="0.2">
      <c r="A258" s="832"/>
      <c r="B258" s="832"/>
      <c r="C258" s="849"/>
      <c r="D258" s="950" t="s">
        <v>1650</v>
      </c>
      <c r="E258" s="859">
        <v>1</v>
      </c>
      <c r="F258" s="949">
        <v>151429</v>
      </c>
      <c r="G258" s="1128"/>
      <c r="H258" s="1128">
        <v>0</v>
      </c>
      <c r="I258" s="1182">
        <f t="shared" si="9"/>
        <v>0</v>
      </c>
      <c r="J258" s="1242"/>
      <c r="K258" s="831"/>
      <c r="L258" s="831"/>
      <c r="M258" s="831"/>
      <c r="N258" s="831"/>
      <c r="O258" s="831"/>
      <c r="P258" s="831"/>
      <c r="Q258" s="831"/>
      <c r="R258" s="831"/>
      <c r="S258" s="831"/>
      <c r="T258" s="831"/>
    </row>
    <row r="259" spans="1:20" ht="15" customHeight="1" x14ac:dyDescent="0.2">
      <c r="A259" s="831"/>
      <c r="B259" s="831"/>
      <c r="C259" s="831"/>
      <c r="D259" s="853" t="s">
        <v>382</v>
      </c>
      <c r="E259" s="854"/>
      <c r="F259" s="947"/>
      <c r="G259" s="1119"/>
      <c r="H259" s="1119"/>
      <c r="I259" s="1182"/>
      <c r="J259" s="1242"/>
      <c r="K259" s="831"/>
      <c r="L259" s="831"/>
      <c r="M259" s="831"/>
      <c r="N259" s="831"/>
      <c r="O259" s="831"/>
      <c r="P259" s="831"/>
      <c r="Q259" s="831"/>
      <c r="R259" s="831"/>
      <c r="S259" s="831"/>
      <c r="T259" s="831"/>
    </row>
    <row r="260" spans="1:20" ht="17.25" customHeight="1" x14ac:dyDescent="0.2">
      <c r="A260" s="832"/>
      <c r="B260" s="832"/>
      <c r="C260" s="849"/>
      <c r="D260" s="857" t="s">
        <v>383</v>
      </c>
      <c r="E260" s="949">
        <v>1</v>
      </c>
      <c r="F260" s="951">
        <v>191129</v>
      </c>
      <c r="G260" s="1131">
        <v>781878</v>
      </c>
      <c r="H260" s="1131">
        <v>1088878</v>
      </c>
      <c r="I260" s="1182">
        <f t="shared" si="9"/>
        <v>1088801</v>
      </c>
      <c r="J260" s="1242">
        <f t="shared" si="10"/>
        <v>99.992928500713575</v>
      </c>
      <c r="K260" s="831"/>
      <c r="L260" s="831"/>
      <c r="M260" s="831"/>
      <c r="N260" s="831"/>
      <c r="O260" s="831">
        <v>1088801</v>
      </c>
      <c r="P260" s="831"/>
      <c r="Q260" s="831"/>
      <c r="R260" s="831"/>
      <c r="S260" s="831"/>
      <c r="T260" s="831"/>
    </row>
    <row r="261" spans="1:20" ht="16.5" customHeight="1" x14ac:dyDescent="0.2">
      <c r="A261" s="832"/>
      <c r="B261" s="832"/>
      <c r="C261" s="849"/>
      <c r="D261" s="857" t="s">
        <v>1651</v>
      </c>
      <c r="E261" s="949">
        <v>1</v>
      </c>
      <c r="F261" s="951">
        <v>151106</v>
      </c>
      <c r="G261" s="1131">
        <v>11000</v>
      </c>
      <c r="H261" s="1131">
        <v>11975</v>
      </c>
      <c r="I261" s="1182">
        <f t="shared" si="9"/>
        <v>11974</v>
      </c>
      <c r="J261" s="1242">
        <f t="shared" si="10"/>
        <v>99.991649269311068</v>
      </c>
      <c r="K261" s="831"/>
      <c r="L261" s="831"/>
      <c r="M261" s="831"/>
      <c r="N261" s="831"/>
      <c r="O261" s="831">
        <v>11974</v>
      </c>
      <c r="P261" s="831"/>
      <c r="Q261" s="831"/>
      <c r="R261" s="831"/>
      <c r="S261" s="831"/>
      <c r="T261" s="831"/>
    </row>
    <row r="262" spans="1:20" ht="15" customHeight="1" x14ac:dyDescent="0.2">
      <c r="A262" s="832"/>
      <c r="B262" s="832"/>
      <c r="C262" s="849"/>
      <c r="D262" s="870" t="s">
        <v>384</v>
      </c>
      <c r="E262" s="854"/>
      <c r="F262" s="947"/>
      <c r="G262" s="1119"/>
      <c r="H262" s="1119"/>
      <c r="I262" s="1182">
        <f t="shared" si="9"/>
        <v>0</v>
      </c>
      <c r="J262" s="1242"/>
      <c r="K262" s="831"/>
      <c r="L262" s="831"/>
      <c r="M262" s="831"/>
      <c r="N262" s="831"/>
      <c r="O262" s="831"/>
      <c r="P262" s="831"/>
      <c r="Q262" s="831"/>
      <c r="R262" s="831"/>
      <c r="S262" s="831"/>
      <c r="T262" s="831"/>
    </row>
    <row r="263" spans="1:20" ht="15" customHeight="1" x14ac:dyDescent="0.2">
      <c r="A263" s="832"/>
      <c r="B263" s="832"/>
      <c r="C263" s="849"/>
      <c r="D263" s="853" t="s">
        <v>385</v>
      </c>
      <c r="E263" s="831">
        <v>1</v>
      </c>
      <c r="F263" s="831">
        <v>151102</v>
      </c>
      <c r="G263" s="1020">
        <v>3151</v>
      </c>
      <c r="H263" s="1020">
        <v>3151</v>
      </c>
      <c r="I263" s="1182">
        <f t="shared" si="9"/>
        <v>1339</v>
      </c>
      <c r="J263" s="1242">
        <f t="shared" si="10"/>
        <v>42.49444620755316</v>
      </c>
      <c r="K263" s="831"/>
      <c r="L263" s="831"/>
      <c r="M263" s="831">
        <v>1339</v>
      </c>
      <c r="N263" s="831"/>
      <c r="O263" s="831"/>
      <c r="P263" s="831"/>
      <c r="Q263" s="831"/>
      <c r="R263" s="831"/>
      <c r="S263" s="831"/>
      <c r="T263" s="831"/>
    </row>
    <row r="264" spans="1:20" ht="15" customHeight="1" x14ac:dyDescent="0.2">
      <c r="A264" s="832"/>
      <c r="B264" s="832"/>
      <c r="C264" s="849"/>
      <c r="D264" s="853" t="s">
        <v>1652</v>
      </c>
      <c r="E264" s="831">
        <v>1</v>
      </c>
      <c r="F264" s="831">
        <v>151103</v>
      </c>
      <c r="G264" s="1020">
        <v>4500</v>
      </c>
      <c r="H264" s="1020">
        <v>600</v>
      </c>
      <c r="I264" s="1182">
        <f t="shared" ref="I264:I325" si="14">SUM(K264:T264)</f>
        <v>30</v>
      </c>
      <c r="J264" s="1242">
        <f t="shared" ref="J264:J325" si="15">I264/H264*100</f>
        <v>5</v>
      </c>
      <c r="K264" s="831"/>
      <c r="L264" s="831"/>
      <c r="M264" s="831">
        <v>30</v>
      </c>
      <c r="N264" s="831"/>
      <c r="O264" s="831"/>
      <c r="P264" s="831"/>
      <c r="Q264" s="831"/>
      <c r="R264" s="831"/>
      <c r="S264" s="831"/>
      <c r="T264" s="831"/>
    </row>
    <row r="265" spans="1:20" ht="15" customHeight="1" x14ac:dyDescent="0.2">
      <c r="A265" s="832"/>
      <c r="B265" s="832"/>
      <c r="C265" s="849"/>
      <c r="D265" s="853" t="s">
        <v>613</v>
      </c>
      <c r="E265" s="831">
        <v>1</v>
      </c>
      <c r="F265" s="831">
        <v>151105</v>
      </c>
      <c r="G265" s="1020">
        <v>10000</v>
      </c>
      <c r="H265" s="1020">
        <v>304</v>
      </c>
      <c r="I265" s="1182">
        <f t="shared" si="14"/>
        <v>0</v>
      </c>
      <c r="J265" s="1242">
        <f t="shared" si="15"/>
        <v>0</v>
      </c>
      <c r="K265" s="831"/>
      <c r="L265" s="831"/>
      <c r="M265" s="831"/>
      <c r="N265" s="831"/>
      <c r="O265" s="831"/>
      <c r="P265" s="831"/>
      <c r="Q265" s="831"/>
      <c r="R265" s="831"/>
      <c r="S265" s="831"/>
      <c r="T265" s="831"/>
    </row>
    <row r="266" spans="1:20" ht="15" customHeight="1" x14ac:dyDescent="0.2">
      <c r="A266" s="832"/>
      <c r="B266" s="832"/>
      <c r="C266" s="849"/>
      <c r="D266" s="853" t="s">
        <v>179</v>
      </c>
      <c r="E266" s="854"/>
      <c r="F266" s="947"/>
      <c r="G266" s="1119"/>
      <c r="H266" s="1119"/>
      <c r="I266" s="1182"/>
      <c r="J266" s="1242"/>
      <c r="K266" s="831"/>
      <c r="L266" s="831"/>
      <c r="M266" s="831"/>
      <c r="N266" s="831"/>
      <c r="O266" s="831"/>
      <c r="P266" s="831"/>
      <c r="Q266" s="831"/>
      <c r="R266" s="831"/>
      <c r="S266" s="831"/>
      <c r="T266" s="831"/>
    </row>
    <row r="267" spans="1:20" ht="15" customHeight="1" x14ac:dyDescent="0.2">
      <c r="A267" s="832"/>
      <c r="B267" s="832"/>
      <c r="C267" s="849"/>
      <c r="D267" s="870" t="s">
        <v>180</v>
      </c>
      <c r="E267" s="947">
        <v>1</v>
      </c>
      <c r="F267" s="831">
        <v>151301</v>
      </c>
      <c r="G267" s="1020">
        <v>32030</v>
      </c>
      <c r="H267" s="1020">
        <v>32319</v>
      </c>
      <c r="I267" s="1182">
        <f t="shared" si="14"/>
        <v>26050</v>
      </c>
      <c r="J267" s="1242">
        <f t="shared" si="15"/>
        <v>80.602741421454866</v>
      </c>
      <c r="K267" s="831"/>
      <c r="L267" s="831"/>
      <c r="M267" s="831">
        <v>26050</v>
      </c>
      <c r="N267" s="831"/>
      <c r="O267" s="831"/>
      <c r="P267" s="831"/>
      <c r="Q267" s="831"/>
      <c r="R267" s="831"/>
      <c r="S267" s="831"/>
      <c r="T267" s="831"/>
    </row>
    <row r="268" spans="1:20" ht="16.5" customHeight="1" x14ac:dyDescent="0.2">
      <c r="A268" s="832"/>
      <c r="B268" s="832"/>
      <c r="C268" s="849"/>
      <c r="D268" s="870" t="s">
        <v>614</v>
      </c>
      <c r="E268" s="947">
        <v>1</v>
      </c>
      <c r="F268" s="831">
        <v>151310</v>
      </c>
      <c r="G268" s="1020">
        <v>16500</v>
      </c>
      <c r="H268" s="1020">
        <v>29400</v>
      </c>
      <c r="I268" s="1182">
        <f t="shared" si="14"/>
        <v>16115</v>
      </c>
      <c r="J268" s="1242">
        <f t="shared" si="15"/>
        <v>54.812925170068027</v>
      </c>
      <c r="K268" s="831"/>
      <c r="L268" s="831"/>
      <c r="M268" s="831">
        <v>16115</v>
      </c>
      <c r="N268" s="831"/>
      <c r="O268" s="831"/>
      <c r="P268" s="831"/>
      <c r="Q268" s="831"/>
      <c r="R268" s="831"/>
      <c r="S268" s="831"/>
      <c r="T268" s="831"/>
    </row>
    <row r="269" spans="1:20" ht="13.9" customHeight="1" x14ac:dyDescent="0.2">
      <c r="A269" s="832"/>
      <c r="B269" s="832"/>
      <c r="C269" s="849"/>
      <c r="D269" s="870" t="s">
        <v>615</v>
      </c>
      <c r="E269" s="947">
        <v>1</v>
      </c>
      <c r="F269" s="831">
        <v>151313</v>
      </c>
      <c r="G269" s="1020">
        <v>22143</v>
      </c>
      <c r="H269" s="1020">
        <v>22143</v>
      </c>
      <c r="I269" s="1182">
        <f t="shared" si="14"/>
        <v>12795</v>
      </c>
      <c r="J269" s="1242">
        <f t="shared" si="15"/>
        <v>57.783498170979541</v>
      </c>
      <c r="K269" s="831"/>
      <c r="L269" s="831"/>
      <c r="M269" s="831">
        <v>12795</v>
      </c>
      <c r="N269" s="831"/>
      <c r="O269" s="831"/>
      <c r="P269" s="831"/>
      <c r="Q269" s="831"/>
      <c r="R269" s="831"/>
      <c r="S269" s="831"/>
      <c r="T269" s="831"/>
    </row>
    <row r="270" spans="1:20" ht="14.45" customHeight="1" x14ac:dyDescent="0.2">
      <c r="A270" s="832"/>
      <c r="B270" s="832"/>
      <c r="C270" s="849"/>
      <c r="D270" s="870" t="s">
        <v>616</v>
      </c>
      <c r="E270" s="947">
        <v>1</v>
      </c>
      <c r="F270" s="831">
        <v>151314</v>
      </c>
      <c r="G270" s="1020">
        <v>50329</v>
      </c>
      <c r="H270" s="1020">
        <v>45329</v>
      </c>
      <c r="I270" s="1182">
        <f t="shared" si="14"/>
        <v>31554</v>
      </c>
      <c r="J270" s="1242">
        <f t="shared" si="15"/>
        <v>69.611065763639175</v>
      </c>
      <c r="K270" s="831"/>
      <c r="L270" s="831"/>
      <c r="M270" s="831">
        <v>31554</v>
      </c>
      <c r="N270" s="831"/>
      <c r="O270" s="831"/>
      <c r="P270" s="831"/>
      <c r="Q270" s="831"/>
      <c r="R270" s="831"/>
      <c r="S270" s="831"/>
      <c r="T270" s="831"/>
    </row>
    <row r="271" spans="1:20" ht="15" customHeight="1" x14ac:dyDescent="0.2">
      <c r="A271" s="832"/>
      <c r="B271" s="832"/>
      <c r="C271" s="849"/>
      <c r="D271" s="870" t="s">
        <v>617</v>
      </c>
      <c r="E271" s="947">
        <v>1</v>
      </c>
      <c r="F271" s="831">
        <v>151317</v>
      </c>
      <c r="G271" s="1020">
        <v>18872</v>
      </c>
      <c r="H271" s="1020">
        <v>9872</v>
      </c>
      <c r="I271" s="1182">
        <f t="shared" si="14"/>
        <v>6587</v>
      </c>
      <c r="J271" s="1242">
        <f t="shared" si="15"/>
        <v>66.7240680713128</v>
      </c>
      <c r="K271" s="831"/>
      <c r="L271" s="831"/>
      <c r="M271" s="831">
        <v>6587</v>
      </c>
      <c r="N271" s="831"/>
      <c r="O271" s="831"/>
      <c r="P271" s="831"/>
      <c r="Q271" s="831"/>
      <c r="R271" s="831"/>
      <c r="S271" s="831"/>
      <c r="T271" s="831"/>
    </row>
    <row r="272" spans="1:20" ht="17.25" customHeight="1" x14ac:dyDescent="0.2">
      <c r="A272" s="832"/>
      <c r="B272" s="832"/>
      <c r="C272" s="849"/>
      <c r="D272" s="857" t="s">
        <v>1191</v>
      </c>
      <c r="E272" s="947">
        <v>1</v>
      </c>
      <c r="F272" s="831">
        <v>151306</v>
      </c>
      <c r="G272" s="1020">
        <v>4375</v>
      </c>
      <c r="H272" s="1020">
        <v>2375</v>
      </c>
      <c r="I272" s="1182">
        <f t="shared" si="14"/>
        <v>539</v>
      </c>
      <c r="J272" s="1242">
        <f t="shared" si="15"/>
        <v>22.694736842105261</v>
      </c>
      <c r="K272" s="831"/>
      <c r="L272" s="831"/>
      <c r="M272" s="831">
        <v>539</v>
      </c>
      <c r="N272" s="831"/>
      <c r="O272" s="831"/>
      <c r="P272" s="831"/>
      <c r="Q272" s="831"/>
      <c r="R272" s="831"/>
      <c r="S272" s="831"/>
      <c r="T272" s="831"/>
    </row>
    <row r="273" spans="1:20" ht="25.15" customHeight="1" x14ac:dyDescent="0.2">
      <c r="A273" s="832"/>
      <c r="B273" s="832"/>
      <c r="C273" s="849"/>
      <c r="D273" s="857" t="s">
        <v>1653</v>
      </c>
      <c r="E273" s="947">
        <v>1</v>
      </c>
      <c r="F273" s="831">
        <v>151307</v>
      </c>
      <c r="G273" s="1020">
        <v>10000</v>
      </c>
      <c r="H273" s="1020">
        <v>0</v>
      </c>
      <c r="I273" s="1182">
        <f t="shared" si="14"/>
        <v>0</v>
      </c>
      <c r="J273" s="1242"/>
      <c r="K273" s="831"/>
      <c r="L273" s="831"/>
      <c r="M273" s="831"/>
      <c r="N273" s="831"/>
      <c r="O273" s="831"/>
      <c r="P273" s="831"/>
      <c r="Q273" s="831"/>
      <c r="R273" s="831"/>
      <c r="S273" s="831"/>
      <c r="T273" s="831"/>
    </row>
    <row r="274" spans="1:20" ht="26.45" customHeight="1" x14ac:dyDescent="0.2">
      <c r="A274" s="832"/>
      <c r="B274" s="832"/>
      <c r="C274" s="849"/>
      <c r="D274" s="857" t="s">
        <v>1654</v>
      </c>
      <c r="E274" s="949">
        <v>1</v>
      </c>
      <c r="F274" s="951">
        <v>151311</v>
      </c>
      <c r="G274" s="1131">
        <v>198</v>
      </c>
      <c r="H274" s="1131">
        <v>198</v>
      </c>
      <c r="I274" s="1182">
        <f t="shared" si="14"/>
        <v>198</v>
      </c>
      <c r="J274" s="1242">
        <f t="shared" si="15"/>
        <v>100</v>
      </c>
      <c r="K274" s="831"/>
      <c r="L274" s="831"/>
      <c r="M274" s="831">
        <v>198</v>
      </c>
      <c r="N274" s="831"/>
      <c r="O274" s="831"/>
      <c r="P274" s="831"/>
      <c r="Q274" s="831"/>
      <c r="R274" s="831"/>
      <c r="S274" s="831"/>
      <c r="T274" s="831"/>
    </row>
    <row r="275" spans="1:20" ht="16.5" customHeight="1" x14ac:dyDescent="0.2">
      <c r="A275" s="832"/>
      <c r="B275" s="832"/>
      <c r="C275" s="849"/>
      <c r="D275" s="853" t="s">
        <v>1655</v>
      </c>
      <c r="E275" s="947">
        <v>1</v>
      </c>
      <c r="F275" s="831">
        <v>151312</v>
      </c>
      <c r="G275" s="1020">
        <v>507</v>
      </c>
      <c r="H275" s="1020">
        <v>507</v>
      </c>
      <c r="I275" s="1182">
        <f t="shared" si="14"/>
        <v>0</v>
      </c>
      <c r="J275" s="1242">
        <f t="shared" si="15"/>
        <v>0</v>
      </c>
      <c r="K275" s="831"/>
      <c r="L275" s="831"/>
      <c r="M275" s="831"/>
      <c r="N275" s="831"/>
      <c r="O275" s="831"/>
      <c r="P275" s="831"/>
      <c r="Q275" s="831"/>
      <c r="R275" s="831"/>
      <c r="S275" s="831"/>
      <c r="T275" s="831"/>
    </row>
    <row r="276" spans="1:20" ht="16.149999999999999" customHeight="1" x14ac:dyDescent="0.2">
      <c r="A276" s="832"/>
      <c r="B276" s="832"/>
      <c r="C276" s="849"/>
      <c r="D276" s="857" t="s">
        <v>1192</v>
      </c>
      <c r="E276" s="947">
        <v>1</v>
      </c>
      <c r="F276" s="831">
        <v>151302</v>
      </c>
      <c r="G276" s="1020">
        <v>4424</v>
      </c>
      <c r="H276" s="1020">
        <v>4471</v>
      </c>
      <c r="I276" s="1182">
        <f t="shared" si="14"/>
        <v>4471</v>
      </c>
      <c r="J276" s="1242">
        <f t="shared" si="15"/>
        <v>100</v>
      </c>
      <c r="K276" s="831"/>
      <c r="L276" s="831"/>
      <c r="M276" s="831">
        <v>4471</v>
      </c>
      <c r="N276" s="831"/>
      <c r="O276" s="831"/>
      <c r="P276" s="831"/>
      <c r="Q276" s="831"/>
      <c r="R276" s="831"/>
      <c r="S276" s="831"/>
      <c r="T276" s="831"/>
    </row>
    <row r="277" spans="1:20" ht="26.25" customHeight="1" x14ac:dyDescent="0.2">
      <c r="A277" s="832"/>
      <c r="B277" s="832"/>
      <c r="C277" s="849"/>
      <c r="D277" s="952" t="s">
        <v>618</v>
      </c>
      <c r="E277" s="152">
        <v>1</v>
      </c>
      <c r="F277" s="953">
        <v>151321</v>
      </c>
      <c r="G277" s="1131">
        <v>2200</v>
      </c>
      <c r="H277" s="1131">
        <v>0</v>
      </c>
      <c r="I277" s="1182">
        <f t="shared" si="14"/>
        <v>0</v>
      </c>
      <c r="J277" s="1242"/>
      <c r="K277" s="827"/>
      <c r="L277" s="827"/>
      <c r="M277" s="827"/>
      <c r="N277" s="827"/>
      <c r="O277" s="827"/>
      <c r="P277" s="827"/>
      <c r="Q277" s="827"/>
      <c r="R277" s="827"/>
      <c r="S277" s="827"/>
      <c r="T277" s="827"/>
    </row>
    <row r="278" spans="1:20" ht="15" customHeight="1" x14ac:dyDescent="0.2">
      <c r="A278" s="828"/>
      <c r="B278" s="828"/>
      <c r="C278" s="829"/>
      <c r="D278" s="954" t="s">
        <v>578</v>
      </c>
      <c r="E278" s="955">
        <v>1</v>
      </c>
      <c r="F278" s="953">
        <v>151319</v>
      </c>
      <c r="G278" s="1131">
        <v>2103</v>
      </c>
      <c r="H278" s="1131">
        <v>2103</v>
      </c>
      <c r="I278" s="1182">
        <f t="shared" si="14"/>
        <v>1252</v>
      </c>
      <c r="J278" s="1242">
        <f t="shared" si="15"/>
        <v>59.533999048977648</v>
      </c>
      <c r="K278" s="827"/>
      <c r="L278" s="827"/>
      <c r="M278" s="827">
        <v>1252</v>
      </c>
      <c r="N278" s="827"/>
      <c r="O278" s="827"/>
      <c r="P278" s="827"/>
      <c r="Q278" s="827"/>
      <c r="R278" s="827"/>
      <c r="S278" s="827"/>
      <c r="T278" s="827"/>
    </row>
    <row r="279" spans="1:20" ht="27.6" customHeight="1" x14ac:dyDescent="0.2">
      <c r="A279" s="828"/>
      <c r="B279" s="828"/>
      <c r="C279" s="829"/>
      <c r="D279" s="954" t="s">
        <v>1444</v>
      </c>
      <c r="E279" s="955">
        <v>2</v>
      </c>
      <c r="F279" s="953">
        <v>151323</v>
      </c>
      <c r="G279" s="1131">
        <v>100</v>
      </c>
      <c r="H279" s="1131">
        <v>100</v>
      </c>
      <c r="I279" s="1182">
        <f t="shared" si="14"/>
        <v>100</v>
      </c>
      <c r="J279" s="1242">
        <f t="shared" si="15"/>
        <v>100</v>
      </c>
      <c r="K279" s="827"/>
      <c r="L279" s="827"/>
      <c r="M279" s="827"/>
      <c r="N279" s="827"/>
      <c r="O279" s="827">
        <v>100</v>
      </c>
      <c r="P279" s="827"/>
      <c r="Q279" s="827"/>
      <c r="R279" s="827"/>
      <c r="S279" s="827"/>
      <c r="T279" s="827"/>
    </row>
    <row r="280" spans="1:20" ht="26.45" customHeight="1" x14ac:dyDescent="0.2">
      <c r="A280" s="828"/>
      <c r="B280" s="828"/>
      <c r="C280" s="829"/>
      <c r="D280" s="954" t="s">
        <v>386</v>
      </c>
      <c r="E280" s="956"/>
      <c r="F280" s="955"/>
      <c r="G280" s="1128"/>
      <c r="H280" s="1128"/>
      <c r="I280" s="1182"/>
      <c r="J280" s="1242"/>
      <c r="K280" s="827"/>
      <c r="L280" s="827"/>
      <c r="M280" s="827"/>
      <c r="N280" s="827"/>
      <c r="O280" s="827"/>
      <c r="P280" s="827"/>
      <c r="Q280" s="827"/>
      <c r="R280" s="827"/>
      <c r="S280" s="827"/>
      <c r="T280" s="827"/>
    </row>
    <row r="281" spans="1:20" ht="14.1" customHeight="1" x14ac:dyDescent="0.2">
      <c r="A281" s="828"/>
      <c r="B281" s="828"/>
      <c r="C281" s="829"/>
      <c r="D281" s="957" t="s">
        <v>1656</v>
      </c>
      <c r="E281" s="827">
        <v>1</v>
      </c>
      <c r="F281" s="827">
        <v>151703</v>
      </c>
      <c r="G281" s="1020">
        <v>3998</v>
      </c>
      <c r="H281" s="1020">
        <v>14713</v>
      </c>
      <c r="I281" s="1182">
        <f t="shared" si="14"/>
        <v>14654</v>
      </c>
      <c r="J281" s="1242">
        <f t="shared" si="15"/>
        <v>99.598994086861964</v>
      </c>
      <c r="K281" s="827"/>
      <c r="L281" s="827"/>
      <c r="M281" s="827">
        <v>12687</v>
      </c>
      <c r="N281" s="827"/>
      <c r="O281" s="827"/>
      <c r="P281" s="827">
        <v>1967</v>
      </c>
      <c r="Q281" s="827"/>
      <c r="R281" s="827"/>
      <c r="S281" s="827"/>
      <c r="T281" s="827"/>
    </row>
    <row r="282" spans="1:20" ht="14.1" customHeight="1" x14ac:dyDescent="0.2">
      <c r="A282" s="828"/>
      <c r="B282" s="828"/>
      <c r="C282" s="829"/>
      <c r="D282" s="957" t="s">
        <v>1657</v>
      </c>
      <c r="E282" s="827">
        <v>1</v>
      </c>
      <c r="F282" s="827">
        <v>151702</v>
      </c>
      <c r="G282" s="1020">
        <v>1500</v>
      </c>
      <c r="H282" s="1020">
        <v>1531</v>
      </c>
      <c r="I282" s="1182">
        <f t="shared" si="14"/>
        <v>1530</v>
      </c>
      <c r="J282" s="1242">
        <f t="shared" si="15"/>
        <v>99.934683213585899</v>
      </c>
      <c r="K282" s="827"/>
      <c r="L282" s="827"/>
      <c r="M282" s="827">
        <v>1530</v>
      </c>
      <c r="N282" s="827"/>
      <c r="O282" s="827"/>
      <c r="P282" s="827"/>
      <c r="Q282" s="827"/>
      <c r="R282" s="827"/>
      <c r="S282" s="827"/>
      <c r="T282" s="827"/>
    </row>
    <row r="283" spans="1:20" ht="15" customHeight="1" x14ac:dyDescent="0.2">
      <c r="A283" s="828" t="s">
        <v>208</v>
      </c>
      <c r="B283" s="828"/>
      <c r="C283" s="829"/>
      <c r="D283" s="958" t="s">
        <v>175</v>
      </c>
      <c r="E283" s="959"/>
      <c r="F283" s="960"/>
      <c r="G283" s="1119"/>
      <c r="H283" s="1119"/>
      <c r="I283" s="1182"/>
      <c r="J283" s="1242"/>
      <c r="K283" s="827"/>
      <c r="L283" s="827"/>
      <c r="M283" s="827"/>
      <c r="N283" s="827"/>
      <c r="O283" s="827"/>
      <c r="P283" s="827"/>
      <c r="Q283" s="827"/>
      <c r="R283" s="827"/>
      <c r="S283" s="827"/>
      <c r="T283" s="827"/>
    </row>
    <row r="284" spans="1:20" ht="17.100000000000001" customHeight="1" x14ac:dyDescent="0.2">
      <c r="A284" s="828"/>
      <c r="B284" s="828"/>
      <c r="C284" s="829"/>
      <c r="D284" s="957" t="s">
        <v>387</v>
      </c>
      <c r="E284" s="827">
        <v>1</v>
      </c>
      <c r="F284" s="827">
        <v>151601</v>
      </c>
      <c r="G284" s="1020">
        <v>31240</v>
      </c>
      <c r="H284" s="1020">
        <v>18660</v>
      </c>
      <c r="I284" s="1182">
        <f t="shared" si="14"/>
        <v>18152</v>
      </c>
      <c r="J284" s="1242">
        <f t="shared" si="15"/>
        <v>97.277599142550912</v>
      </c>
      <c r="K284" s="827"/>
      <c r="L284" s="827"/>
      <c r="M284" s="827">
        <v>17152</v>
      </c>
      <c r="N284" s="827"/>
      <c r="O284" s="827"/>
      <c r="P284" s="827">
        <v>1000</v>
      </c>
      <c r="Q284" s="827"/>
      <c r="R284" s="827"/>
      <c r="S284" s="827"/>
      <c r="T284" s="827"/>
    </row>
    <row r="285" spans="1:20" ht="15" customHeight="1" x14ac:dyDescent="0.2">
      <c r="A285" s="828"/>
      <c r="B285" s="828"/>
      <c r="C285" s="829"/>
      <c r="D285" s="957" t="s">
        <v>1658</v>
      </c>
      <c r="E285" s="827">
        <v>1</v>
      </c>
      <c r="F285" s="827">
        <v>151602</v>
      </c>
      <c r="G285" s="1020">
        <v>19500</v>
      </c>
      <c r="H285" s="1020">
        <v>19500</v>
      </c>
      <c r="I285" s="1182">
        <f t="shared" si="14"/>
        <v>19500</v>
      </c>
      <c r="J285" s="1242">
        <f t="shared" si="15"/>
        <v>100</v>
      </c>
      <c r="K285" s="827"/>
      <c r="L285" s="827"/>
      <c r="M285" s="827"/>
      <c r="N285" s="827"/>
      <c r="O285" s="827">
        <v>19500</v>
      </c>
      <c r="P285" s="827"/>
      <c r="Q285" s="827"/>
      <c r="R285" s="827"/>
      <c r="S285" s="827"/>
      <c r="T285" s="827"/>
    </row>
    <row r="286" spans="1:20" ht="15" customHeight="1" x14ac:dyDescent="0.2">
      <c r="A286" s="828"/>
      <c r="B286" s="828"/>
      <c r="C286" s="829"/>
      <c r="D286" s="957" t="s">
        <v>1659</v>
      </c>
      <c r="E286" s="827">
        <v>1</v>
      </c>
      <c r="F286" s="827">
        <v>151622</v>
      </c>
      <c r="G286" s="1020">
        <v>12000</v>
      </c>
      <c r="H286" s="1020">
        <v>0</v>
      </c>
      <c r="I286" s="1182">
        <f t="shared" si="14"/>
        <v>0</v>
      </c>
      <c r="J286" s="1242"/>
      <c r="K286" s="827"/>
      <c r="L286" s="827"/>
      <c r="M286" s="827"/>
      <c r="N286" s="827"/>
      <c r="O286" s="827"/>
      <c r="P286" s="827"/>
      <c r="Q286" s="827"/>
      <c r="R286" s="827"/>
      <c r="S286" s="827"/>
      <c r="T286" s="827"/>
    </row>
    <row r="287" spans="1:20" ht="13.9" customHeight="1" x14ac:dyDescent="0.2">
      <c r="A287" s="828"/>
      <c r="B287" s="828"/>
      <c r="C287" s="829"/>
      <c r="D287" s="957" t="s">
        <v>1660</v>
      </c>
      <c r="E287" s="827">
        <v>1</v>
      </c>
      <c r="F287" s="827">
        <v>151607</v>
      </c>
      <c r="G287" s="1020">
        <v>43113</v>
      </c>
      <c r="H287" s="1020">
        <v>43113</v>
      </c>
      <c r="I287" s="1182">
        <f t="shared" si="14"/>
        <v>6692</v>
      </c>
      <c r="J287" s="1242">
        <f t="shared" si="15"/>
        <v>15.522000324728042</v>
      </c>
      <c r="K287" s="827">
        <v>57</v>
      </c>
      <c r="L287" s="827"/>
      <c r="M287" s="827">
        <v>6635</v>
      </c>
      <c r="N287" s="827"/>
      <c r="O287" s="827"/>
      <c r="P287" s="827"/>
      <c r="Q287" s="827"/>
      <c r="R287" s="827"/>
      <c r="S287" s="827"/>
      <c r="T287" s="827"/>
    </row>
    <row r="288" spans="1:20" ht="27" customHeight="1" x14ac:dyDescent="0.2">
      <c r="A288" s="828"/>
      <c r="B288" s="828"/>
      <c r="C288" s="829"/>
      <c r="D288" s="954" t="s">
        <v>389</v>
      </c>
      <c r="E288" s="960">
        <v>1</v>
      </c>
      <c r="F288" s="827">
        <v>151619</v>
      </c>
      <c r="G288" s="1020">
        <v>64920</v>
      </c>
      <c r="H288" s="1020">
        <v>70892</v>
      </c>
      <c r="I288" s="1182">
        <f t="shared" si="14"/>
        <v>66411</v>
      </c>
      <c r="J288" s="1242">
        <f t="shared" si="15"/>
        <v>93.679117530892057</v>
      </c>
      <c r="K288" s="827"/>
      <c r="L288" s="827"/>
      <c r="M288" s="827">
        <v>61796</v>
      </c>
      <c r="N288" s="827"/>
      <c r="O288" s="827"/>
      <c r="P288" s="827">
        <v>4043</v>
      </c>
      <c r="Q288" s="827">
        <v>572</v>
      </c>
      <c r="R288" s="827"/>
      <c r="S288" s="827"/>
      <c r="T288" s="827"/>
    </row>
    <row r="289" spans="1:20" ht="15.6" customHeight="1" x14ac:dyDescent="0.2">
      <c r="A289" s="828"/>
      <c r="B289" s="828"/>
      <c r="C289" s="829"/>
      <c r="D289" s="958" t="s">
        <v>1445</v>
      </c>
      <c r="E289" s="955">
        <v>1</v>
      </c>
      <c r="F289" s="953">
        <v>151618</v>
      </c>
      <c r="G289" s="1131">
        <v>14108</v>
      </c>
      <c r="H289" s="1131">
        <v>12098</v>
      </c>
      <c r="I289" s="1182">
        <f t="shared" si="14"/>
        <v>12097</v>
      </c>
      <c r="J289" s="1242">
        <f t="shared" si="15"/>
        <v>99.991734170937335</v>
      </c>
      <c r="K289" s="827"/>
      <c r="L289" s="827"/>
      <c r="M289" s="827">
        <v>12097</v>
      </c>
      <c r="N289" s="827"/>
      <c r="O289" s="827"/>
      <c r="P289" s="827"/>
      <c r="Q289" s="827"/>
      <c r="R289" s="827"/>
      <c r="S289" s="827"/>
      <c r="T289" s="827"/>
    </row>
    <row r="290" spans="1:20" ht="17.100000000000001" customHeight="1" x14ac:dyDescent="0.2">
      <c r="A290" s="828"/>
      <c r="B290" s="828"/>
      <c r="C290" s="829"/>
      <c r="D290" s="957" t="s">
        <v>390</v>
      </c>
      <c r="E290" s="827">
        <v>1</v>
      </c>
      <c r="F290" s="827">
        <v>151603</v>
      </c>
      <c r="G290" s="1020">
        <v>88402</v>
      </c>
      <c r="H290" s="1020">
        <v>89186</v>
      </c>
      <c r="I290" s="1182">
        <f t="shared" si="14"/>
        <v>47562</v>
      </c>
      <c r="J290" s="1242">
        <f t="shared" si="15"/>
        <v>53.32899782477071</v>
      </c>
      <c r="K290" s="827"/>
      <c r="L290" s="827"/>
      <c r="M290" s="827">
        <v>47562</v>
      </c>
      <c r="N290" s="827"/>
      <c r="O290" s="827"/>
      <c r="P290" s="827"/>
      <c r="Q290" s="827"/>
      <c r="R290" s="827"/>
      <c r="S290" s="827"/>
      <c r="T290" s="827"/>
    </row>
    <row r="291" spans="1:20" ht="15.6" customHeight="1" x14ac:dyDescent="0.2">
      <c r="A291" s="828"/>
      <c r="B291" s="828"/>
      <c r="C291" s="829"/>
      <c r="D291" s="957" t="s">
        <v>391</v>
      </c>
      <c r="E291" s="827">
        <v>1</v>
      </c>
      <c r="F291" s="827">
        <v>151605</v>
      </c>
      <c r="G291" s="1020">
        <v>121855</v>
      </c>
      <c r="H291" s="1020">
        <v>120855</v>
      </c>
      <c r="I291" s="1182">
        <f t="shared" si="14"/>
        <v>120139</v>
      </c>
      <c r="J291" s="1242">
        <f t="shared" si="15"/>
        <v>99.407554507467623</v>
      </c>
      <c r="K291" s="827"/>
      <c r="L291" s="827"/>
      <c r="M291" s="827">
        <v>120139</v>
      </c>
      <c r="N291" s="827"/>
      <c r="O291" s="827"/>
      <c r="P291" s="827"/>
      <c r="Q291" s="827"/>
      <c r="R291" s="827"/>
      <c r="S291" s="827"/>
      <c r="T291" s="827"/>
    </row>
    <row r="292" spans="1:20" ht="15" customHeight="1" x14ac:dyDescent="0.2">
      <c r="A292" s="828"/>
      <c r="B292" s="828"/>
      <c r="C292" s="829"/>
      <c r="D292" s="957" t="s">
        <v>392</v>
      </c>
      <c r="E292" s="827">
        <v>1</v>
      </c>
      <c r="F292" s="827">
        <v>151608</v>
      </c>
      <c r="G292" s="1020">
        <v>100000</v>
      </c>
      <c r="H292" s="1020">
        <v>100000</v>
      </c>
      <c r="I292" s="1182">
        <f t="shared" si="14"/>
        <v>86197</v>
      </c>
      <c r="J292" s="1242">
        <f t="shared" si="15"/>
        <v>86.197000000000003</v>
      </c>
      <c r="K292" s="827"/>
      <c r="L292" s="827"/>
      <c r="M292" s="827">
        <v>86197</v>
      </c>
      <c r="N292" s="827"/>
      <c r="O292" s="827"/>
      <c r="P292" s="827"/>
      <c r="Q292" s="827"/>
      <c r="R292" s="827"/>
      <c r="S292" s="827"/>
      <c r="T292" s="827"/>
    </row>
    <row r="293" spans="1:20" ht="14.1" customHeight="1" x14ac:dyDescent="0.2">
      <c r="A293" s="828"/>
      <c r="B293" s="828"/>
      <c r="C293" s="829"/>
      <c r="D293" s="957" t="s">
        <v>393</v>
      </c>
      <c r="E293" s="827">
        <v>2</v>
      </c>
      <c r="F293" s="827">
        <v>151624</v>
      </c>
      <c r="G293" s="1020">
        <v>3300</v>
      </c>
      <c r="H293" s="1020">
        <v>3300</v>
      </c>
      <c r="I293" s="1182">
        <f t="shared" si="14"/>
        <v>3300</v>
      </c>
      <c r="J293" s="1242">
        <f t="shared" si="15"/>
        <v>100</v>
      </c>
      <c r="K293" s="827"/>
      <c r="L293" s="827"/>
      <c r="M293" s="827"/>
      <c r="N293" s="827"/>
      <c r="O293" s="827">
        <v>3300</v>
      </c>
      <c r="P293" s="827"/>
      <c r="Q293" s="827"/>
      <c r="R293" s="827"/>
      <c r="S293" s="827"/>
      <c r="T293" s="827"/>
    </row>
    <row r="294" spans="1:20" ht="14.1" customHeight="1" x14ac:dyDescent="0.2">
      <c r="A294" s="828"/>
      <c r="B294" s="828"/>
      <c r="C294" s="829"/>
      <c r="D294" s="957" t="s">
        <v>394</v>
      </c>
      <c r="E294" s="827">
        <v>1</v>
      </c>
      <c r="F294" s="827">
        <v>151631</v>
      </c>
      <c r="G294" s="1020">
        <v>7513</v>
      </c>
      <c r="H294" s="1020">
        <v>7513</v>
      </c>
      <c r="I294" s="1182">
        <f t="shared" si="14"/>
        <v>5876</v>
      </c>
      <c r="J294" s="1242">
        <f t="shared" si="15"/>
        <v>78.21110075868495</v>
      </c>
      <c r="K294" s="827"/>
      <c r="L294" s="827"/>
      <c r="M294" s="827">
        <v>5707</v>
      </c>
      <c r="N294" s="827"/>
      <c r="O294" s="827"/>
      <c r="P294" s="827">
        <v>169</v>
      </c>
      <c r="Q294" s="827"/>
      <c r="R294" s="827"/>
      <c r="S294" s="827"/>
      <c r="T294" s="827"/>
    </row>
    <row r="295" spans="1:20" ht="12.95" customHeight="1" x14ac:dyDescent="0.2">
      <c r="A295" s="828"/>
      <c r="B295" s="828"/>
      <c r="C295" s="829"/>
      <c r="D295" s="961" t="s">
        <v>579</v>
      </c>
      <c r="E295" s="827">
        <v>1</v>
      </c>
      <c r="F295" s="827">
        <v>151612</v>
      </c>
      <c r="G295" s="1020">
        <v>2000</v>
      </c>
      <c r="H295" s="1020">
        <v>2000</v>
      </c>
      <c r="I295" s="1182">
        <f t="shared" si="14"/>
        <v>966</v>
      </c>
      <c r="J295" s="1242">
        <f t="shared" si="15"/>
        <v>48.3</v>
      </c>
      <c r="K295" s="827"/>
      <c r="L295" s="827"/>
      <c r="M295" s="827">
        <v>966</v>
      </c>
      <c r="N295" s="827"/>
      <c r="O295" s="827"/>
      <c r="P295" s="827"/>
      <c r="Q295" s="827"/>
      <c r="R295" s="827"/>
      <c r="S295" s="827"/>
      <c r="T295" s="827"/>
    </row>
    <row r="296" spans="1:20" ht="17.25" customHeight="1" x14ac:dyDescent="0.2">
      <c r="A296" s="828"/>
      <c r="B296" s="828"/>
      <c r="C296" s="829"/>
      <c r="D296" s="958" t="s">
        <v>1661</v>
      </c>
      <c r="E296" s="827">
        <v>1</v>
      </c>
      <c r="F296" s="827">
        <v>152133</v>
      </c>
      <c r="G296" s="1020">
        <v>500</v>
      </c>
      <c r="H296" s="1020">
        <v>500</v>
      </c>
      <c r="I296" s="1182">
        <f t="shared" si="14"/>
        <v>0</v>
      </c>
      <c r="J296" s="1242">
        <f t="shared" si="15"/>
        <v>0</v>
      </c>
      <c r="K296" s="827"/>
      <c r="L296" s="827"/>
      <c r="M296" s="827"/>
      <c r="N296" s="827"/>
      <c r="O296" s="827"/>
      <c r="P296" s="827"/>
      <c r="Q296" s="827"/>
      <c r="R296" s="827"/>
      <c r="S296" s="827"/>
      <c r="T296" s="827"/>
    </row>
    <row r="297" spans="1:20" ht="16.149999999999999" customHeight="1" x14ac:dyDescent="0.2">
      <c r="A297" s="828"/>
      <c r="B297" s="828"/>
      <c r="C297" s="829"/>
      <c r="D297" s="962" t="s">
        <v>369</v>
      </c>
      <c r="E297" s="963"/>
      <c r="F297" s="827"/>
      <c r="G297" s="1020"/>
      <c r="H297" s="1020"/>
      <c r="I297" s="1182"/>
      <c r="J297" s="1242"/>
      <c r="K297" s="827"/>
      <c r="L297" s="827"/>
      <c r="M297" s="827"/>
      <c r="N297" s="827"/>
      <c r="O297" s="827"/>
      <c r="P297" s="827"/>
      <c r="Q297" s="827"/>
      <c r="R297" s="827"/>
      <c r="S297" s="827"/>
      <c r="T297" s="827"/>
    </row>
    <row r="298" spans="1:20" ht="16.5" customHeight="1" x14ac:dyDescent="0.2">
      <c r="A298" s="828"/>
      <c r="B298" s="828"/>
      <c r="C298" s="828"/>
      <c r="D298" s="954" t="s">
        <v>396</v>
      </c>
      <c r="E298" s="827">
        <v>1</v>
      </c>
      <c r="F298" s="827">
        <v>151505</v>
      </c>
      <c r="G298" s="1020">
        <v>10174</v>
      </c>
      <c r="H298" s="1020">
        <v>8655</v>
      </c>
      <c r="I298" s="1182">
        <f t="shared" si="14"/>
        <v>8603</v>
      </c>
      <c r="J298" s="1242">
        <f t="shared" si="15"/>
        <v>99.399191218948573</v>
      </c>
      <c r="K298" s="827"/>
      <c r="L298" s="827"/>
      <c r="M298" s="827">
        <v>8603</v>
      </c>
      <c r="N298" s="827"/>
      <c r="O298" s="827"/>
      <c r="P298" s="827"/>
      <c r="Q298" s="827"/>
      <c r="R298" s="827"/>
      <c r="S298" s="827"/>
      <c r="T298" s="827"/>
    </row>
    <row r="299" spans="1:20" ht="16.5" customHeight="1" x14ac:dyDescent="0.2">
      <c r="A299" s="828"/>
      <c r="B299" s="828"/>
      <c r="C299" s="829"/>
      <c r="D299" s="958" t="s">
        <v>169</v>
      </c>
      <c r="E299" s="964"/>
      <c r="F299" s="960"/>
      <c r="G299" s="1119"/>
      <c r="H299" s="1119"/>
      <c r="I299" s="1182"/>
      <c r="J299" s="1242"/>
      <c r="K299" s="827"/>
      <c r="L299" s="827"/>
      <c r="M299" s="827"/>
      <c r="N299" s="827"/>
      <c r="O299" s="827"/>
      <c r="P299" s="827"/>
      <c r="Q299" s="827"/>
      <c r="R299" s="827"/>
      <c r="S299" s="827"/>
      <c r="T299" s="827"/>
    </row>
    <row r="300" spans="1:20" ht="17.25" customHeight="1" x14ac:dyDescent="0.2">
      <c r="A300" s="828"/>
      <c r="B300" s="828"/>
      <c r="C300" s="829"/>
      <c r="D300" s="957" t="s">
        <v>1446</v>
      </c>
      <c r="E300" s="827">
        <v>2</v>
      </c>
      <c r="F300" s="827">
        <v>151906</v>
      </c>
      <c r="G300" s="1020">
        <v>73061</v>
      </c>
      <c r="H300" s="1020">
        <v>73061</v>
      </c>
      <c r="I300" s="1182">
        <f t="shared" si="14"/>
        <v>53608</v>
      </c>
      <c r="J300" s="1242">
        <f t="shared" si="15"/>
        <v>73.374303664061529</v>
      </c>
      <c r="K300" s="827"/>
      <c r="L300" s="827"/>
      <c r="M300" s="827">
        <v>53608</v>
      </c>
      <c r="N300" s="827"/>
      <c r="O300" s="827"/>
      <c r="P300" s="827"/>
      <c r="Q300" s="827"/>
      <c r="R300" s="827"/>
      <c r="S300" s="827"/>
      <c r="T300" s="827"/>
    </row>
    <row r="301" spans="1:20" ht="15.6" customHeight="1" x14ac:dyDescent="0.2">
      <c r="A301" s="828"/>
      <c r="B301" s="828"/>
      <c r="C301" s="829"/>
      <c r="D301" s="957" t="s">
        <v>170</v>
      </c>
      <c r="E301" s="827">
        <v>2</v>
      </c>
      <c r="F301" s="827">
        <v>151907</v>
      </c>
      <c r="G301" s="1020">
        <v>266700</v>
      </c>
      <c r="H301" s="1020">
        <v>266700</v>
      </c>
      <c r="I301" s="1182">
        <f t="shared" si="14"/>
        <v>266700</v>
      </c>
      <c r="J301" s="1242">
        <f t="shared" si="15"/>
        <v>100</v>
      </c>
      <c r="K301" s="827"/>
      <c r="L301" s="827"/>
      <c r="M301" s="827">
        <v>266700</v>
      </c>
      <c r="N301" s="827"/>
      <c r="O301" s="827"/>
      <c r="P301" s="827"/>
      <c r="Q301" s="827"/>
      <c r="R301" s="827"/>
      <c r="S301" s="827"/>
      <c r="T301" s="827"/>
    </row>
    <row r="302" spans="1:20" ht="17.100000000000001" customHeight="1" x14ac:dyDescent="0.2">
      <c r="A302" s="828"/>
      <c r="B302" s="828"/>
      <c r="C302" s="829"/>
      <c r="D302" s="958" t="s">
        <v>397</v>
      </c>
      <c r="E302" s="964"/>
      <c r="F302" s="960"/>
      <c r="G302" s="1119"/>
      <c r="H302" s="1119"/>
      <c r="I302" s="1182"/>
      <c r="J302" s="1242"/>
      <c r="K302" s="827"/>
      <c r="L302" s="827"/>
      <c r="M302" s="827"/>
      <c r="N302" s="827"/>
      <c r="O302" s="827"/>
      <c r="P302" s="827"/>
      <c r="Q302" s="827"/>
      <c r="R302" s="827"/>
      <c r="S302" s="827"/>
      <c r="T302" s="827"/>
    </row>
    <row r="303" spans="1:20" ht="27" customHeight="1" x14ac:dyDescent="0.2">
      <c r="A303" s="828"/>
      <c r="B303" s="828"/>
      <c r="C303" s="829"/>
      <c r="D303" s="965" t="s">
        <v>398</v>
      </c>
      <c r="E303" s="960">
        <v>1</v>
      </c>
      <c r="F303" s="827">
        <v>151801</v>
      </c>
      <c r="G303" s="1020">
        <v>65988</v>
      </c>
      <c r="H303" s="1020">
        <v>94488</v>
      </c>
      <c r="I303" s="1182">
        <f t="shared" si="14"/>
        <v>94207</v>
      </c>
      <c r="J303" s="1242">
        <f t="shared" si="15"/>
        <v>99.702607738548807</v>
      </c>
      <c r="K303" s="827"/>
      <c r="L303" s="827"/>
      <c r="M303" s="827">
        <v>1978</v>
      </c>
      <c r="N303" s="827"/>
      <c r="O303" s="827">
        <v>92229</v>
      </c>
      <c r="P303" s="827"/>
      <c r="Q303" s="827"/>
      <c r="R303" s="827"/>
      <c r="S303" s="827"/>
      <c r="T303" s="827"/>
    </row>
    <row r="304" spans="1:20" ht="17.100000000000001" customHeight="1" x14ac:dyDescent="0.2">
      <c r="A304" s="828"/>
      <c r="B304" s="828"/>
      <c r="C304" s="829"/>
      <c r="D304" s="958" t="s">
        <v>178</v>
      </c>
      <c r="E304" s="964"/>
      <c r="F304" s="960"/>
      <c r="G304" s="1119"/>
      <c r="H304" s="1119"/>
      <c r="I304" s="1182"/>
      <c r="J304" s="1242"/>
      <c r="K304" s="827"/>
      <c r="L304" s="827"/>
      <c r="M304" s="827"/>
      <c r="N304" s="827"/>
      <c r="O304" s="827"/>
      <c r="P304" s="827"/>
      <c r="Q304" s="827"/>
      <c r="R304" s="827"/>
      <c r="S304" s="827"/>
      <c r="T304" s="827"/>
    </row>
    <row r="305" spans="1:20" ht="17.100000000000001" customHeight="1" x14ac:dyDescent="0.2">
      <c r="A305" s="828"/>
      <c r="B305" s="828"/>
      <c r="C305" s="829"/>
      <c r="D305" s="958" t="s">
        <v>1447</v>
      </c>
      <c r="E305" s="960">
        <v>1</v>
      </c>
      <c r="F305" s="827">
        <v>151201</v>
      </c>
      <c r="G305" s="1020">
        <v>340677</v>
      </c>
      <c r="H305" s="1020">
        <v>305677</v>
      </c>
      <c r="I305" s="1182">
        <f t="shared" si="14"/>
        <v>228656</v>
      </c>
      <c r="J305" s="1242">
        <f t="shared" si="15"/>
        <v>74.803141878518829</v>
      </c>
      <c r="K305" s="827"/>
      <c r="L305" s="827"/>
      <c r="M305" s="827">
        <v>228656</v>
      </c>
      <c r="N305" s="827"/>
      <c r="O305" s="827"/>
      <c r="P305" s="827"/>
      <c r="Q305" s="827"/>
      <c r="R305" s="827"/>
      <c r="S305" s="827"/>
      <c r="T305" s="827"/>
    </row>
    <row r="306" spans="1:20" ht="17.100000000000001" customHeight="1" x14ac:dyDescent="0.2">
      <c r="A306" s="828"/>
      <c r="B306" s="828"/>
      <c r="C306" s="829"/>
      <c r="D306" s="958" t="s">
        <v>1448</v>
      </c>
      <c r="E306" s="827">
        <v>1</v>
      </c>
      <c r="F306" s="827">
        <v>151209</v>
      </c>
      <c r="G306" s="1020">
        <v>6000</v>
      </c>
      <c r="H306" s="1020">
        <v>6000</v>
      </c>
      <c r="I306" s="1182">
        <f t="shared" si="14"/>
        <v>1656</v>
      </c>
      <c r="J306" s="1242">
        <f t="shared" si="15"/>
        <v>27.6</v>
      </c>
      <c r="K306" s="827"/>
      <c r="L306" s="827"/>
      <c r="M306" s="827">
        <v>1656</v>
      </c>
      <c r="N306" s="827"/>
      <c r="O306" s="827"/>
      <c r="P306" s="827"/>
      <c r="Q306" s="827"/>
      <c r="R306" s="827"/>
      <c r="S306" s="827"/>
      <c r="T306" s="827"/>
    </row>
    <row r="307" spans="1:20" ht="17.100000000000001" customHeight="1" x14ac:dyDescent="0.2">
      <c r="A307" s="828"/>
      <c r="B307" s="828"/>
      <c r="C307" s="829"/>
      <c r="D307" s="958" t="s">
        <v>1662</v>
      </c>
      <c r="E307" s="960">
        <v>1</v>
      </c>
      <c r="F307" s="827">
        <v>151204</v>
      </c>
      <c r="G307" s="1020">
        <v>500</v>
      </c>
      <c r="H307" s="1020">
        <v>500</v>
      </c>
      <c r="I307" s="1182">
        <f t="shared" si="14"/>
        <v>0</v>
      </c>
      <c r="J307" s="1242">
        <f t="shared" si="15"/>
        <v>0</v>
      </c>
      <c r="K307" s="827"/>
      <c r="L307" s="827"/>
      <c r="M307" s="827"/>
      <c r="N307" s="827"/>
      <c r="O307" s="827"/>
      <c r="P307" s="827"/>
      <c r="Q307" s="827"/>
      <c r="R307" s="827"/>
      <c r="S307" s="827"/>
      <c r="T307" s="827"/>
    </row>
    <row r="308" spans="1:20" ht="17.100000000000001" customHeight="1" x14ac:dyDescent="0.2">
      <c r="A308" s="828"/>
      <c r="B308" s="828"/>
      <c r="C308" s="829"/>
      <c r="D308" s="958" t="s">
        <v>399</v>
      </c>
      <c r="E308" s="960">
        <v>1</v>
      </c>
      <c r="F308" s="827">
        <v>151202</v>
      </c>
      <c r="G308" s="1020">
        <v>26205</v>
      </c>
      <c r="H308" s="1020">
        <v>25944</v>
      </c>
      <c r="I308" s="1182">
        <f t="shared" si="14"/>
        <v>19755</v>
      </c>
      <c r="J308" s="1242">
        <f t="shared" si="15"/>
        <v>76.144773358001856</v>
      </c>
      <c r="K308" s="827"/>
      <c r="L308" s="827"/>
      <c r="M308" s="827">
        <v>19755</v>
      </c>
      <c r="N308" s="827"/>
      <c r="O308" s="827"/>
      <c r="P308" s="827"/>
      <c r="Q308" s="827"/>
      <c r="R308" s="827"/>
      <c r="S308" s="827"/>
      <c r="T308" s="827"/>
    </row>
    <row r="309" spans="1:20" ht="25.9" customHeight="1" x14ac:dyDescent="0.2">
      <c r="A309" s="828"/>
      <c r="B309" s="828"/>
      <c r="C309" s="829"/>
      <c r="D309" s="965" t="s">
        <v>1266</v>
      </c>
      <c r="E309" s="960">
        <v>1</v>
      </c>
      <c r="F309" s="827">
        <v>151208</v>
      </c>
      <c r="G309" s="1020">
        <v>13394</v>
      </c>
      <c r="H309" s="1020">
        <v>4358</v>
      </c>
      <c r="I309" s="1182">
        <f t="shared" si="14"/>
        <v>4358</v>
      </c>
      <c r="J309" s="1242">
        <f t="shared" si="15"/>
        <v>100</v>
      </c>
      <c r="K309" s="827"/>
      <c r="L309" s="827"/>
      <c r="M309" s="827">
        <v>4358</v>
      </c>
      <c r="N309" s="827"/>
      <c r="O309" s="827"/>
      <c r="P309" s="827"/>
      <c r="Q309" s="827"/>
      <c r="R309" s="827"/>
      <c r="S309" s="827"/>
      <c r="T309" s="827"/>
    </row>
    <row r="310" spans="1:20" ht="17.100000000000001" customHeight="1" x14ac:dyDescent="0.2">
      <c r="A310" s="828"/>
      <c r="B310" s="828"/>
      <c r="C310" s="829"/>
      <c r="D310" s="958" t="s">
        <v>400</v>
      </c>
      <c r="E310" s="960">
        <v>1</v>
      </c>
      <c r="F310" s="827">
        <v>151205</v>
      </c>
      <c r="G310" s="1020">
        <v>500</v>
      </c>
      <c r="H310" s="1020">
        <v>588</v>
      </c>
      <c r="I310" s="1182">
        <f t="shared" si="14"/>
        <v>79</v>
      </c>
      <c r="J310" s="1242">
        <f t="shared" si="15"/>
        <v>13.435374149659864</v>
      </c>
      <c r="K310" s="827"/>
      <c r="L310" s="827"/>
      <c r="M310" s="827">
        <v>79</v>
      </c>
      <c r="N310" s="827"/>
      <c r="O310" s="827"/>
      <c r="P310" s="827"/>
      <c r="Q310" s="827"/>
      <c r="R310" s="827"/>
      <c r="S310" s="827"/>
      <c r="T310" s="827"/>
    </row>
    <row r="311" spans="1:20" ht="17.100000000000001" customHeight="1" x14ac:dyDescent="0.2">
      <c r="A311" s="828"/>
      <c r="B311" s="828"/>
      <c r="C311" s="829"/>
      <c r="D311" s="958" t="s">
        <v>1547</v>
      </c>
      <c r="E311" s="964"/>
      <c r="F311" s="827"/>
      <c r="G311" s="1020"/>
      <c r="H311" s="1020"/>
      <c r="I311" s="1182"/>
      <c r="J311" s="1242"/>
      <c r="K311" s="827"/>
      <c r="L311" s="827"/>
      <c r="M311" s="827"/>
      <c r="N311" s="827"/>
      <c r="O311" s="827"/>
      <c r="P311" s="827"/>
      <c r="Q311" s="827"/>
      <c r="R311" s="827"/>
      <c r="S311" s="827"/>
      <c r="T311" s="827"/>
    </row>
    <row r="312" spans="1:20" ht="17.100000000000001" customHeight="1" x14ac:dyDescent="0.2">
      <c r="A312" s="828"/>
      <c r="B312" s="828"/>
      <c r="C312" s="829"/>
      <c r="D312" s="958" t="s">
        <v>1399</v>
      </c>
      <c r="E312" s="960">
        <v>1</v>
      </c>
      <c r="F312" s="827">
        <v>151902</v>
      </c>
      <c r="G312" s="1020">
        <v>34349</v>
      </c>
      <c r="H312" s="1020">
        <v>34349</v>
      </c>
      <c r="I312" s="1182">
        <f t="shared" si="14"/>
        <v>29010</v>
      </c>
      <c r="J312" s="1242">
        <f t="shared" si="15"/>
        <v>84.456607179248294</v>
      </c>
      <c r="K312" s="827">
        <v>16431</v>
      </c>
      <c r="L312" s="827">
        <v>2275</v>
      </c>
      <c r="M312" s="827">
        <v>5304</v>
      </c>
      <c r="N312" s="827"/>
      <c r="O312" s="827">
        <v>5000</v>
      </c>
      <c r="P312" s="827"/>
      <c r="Q312" s="827"/>
      <c r="R312" s="827"/>
      <c r="S312" s="827"/>
      <c r="T312" s="827"/>
    </row>
    <row r="313" spans="1:20" ht="28.5" customHeight="1" x14ac:dyDescent="0.2">
      <c r="A313" s="828"/>
      <c r="B313" s="828"/>
      <c r="C313" s="829"/>
      <c r="D313" s="965" t="s">
        <v>580</v>
      </c>
      <c r="E313" s="960">
        <v>1</v>
      </c>
      <c r="F313" s="827">
        <v>151925</v>
      </c>
      <c r="G313" s="1020">
        <v>2000</v>
      </c>
      <c r="H313" s="1020">
        <v>2000</v>
      </c>
      <c r="I313" s="1182">
        <f t="shared" si="14"/>
        <v>681</v>
      </c>
      <c r="J313" s="1242">
        <f t="shared" si="15"/>
        <v>34.050000000000004</v>
      </c>
      <c r="K313" s="827"/>
      <c r="L313" s="827"/>
      <c r="M313" s="827">
        <v>681</v>
      </c>
      <c r="N313" s="827"/>
      <c r="O313" s="827"/>
      <c r="P313" s="827"/>
      <c r="Q313" s="827"/>
      <c r="R313" s="827"/>
      <c r="S313" s="827"/>
      <c r="T313" s="827"/>
    </row>
    <row r="314" spans="1:20" ht="17.100000000000001" customHeight="1" x14ac:dyDescent="0.2">
      <c r="A314" s="828"/>
      <c r="B314" s="828"/>
      <c r="C314" s="829"/>
      <c r="D314" s="954" t="s">
        <v>181</v>
      </c>
      <c r="E314" s="956"/>
      <c r="F314" s="955"/>
      <c r="G314" s="1128"/>
      <c r="H314" s="1128"/>
      <c r="I314" s="1182"/>
      <c r="J314" s="1242"/>
      <c r="K314" s="827"/>
      <c r="L314" s="827"/>
      <c r="M314" s="827"/>
      <c r="N314" s="827"/>
      <c r="O314" s="827"/>
      <c r="P314" s="827"/>
      <c r="Q314" s="827"/>
      <c r="R314" s="827"/>
      <c r="S314" s="827"/>
      <c r="T314" s="827"/>
    </row>
    <row r="315" spans="1:20" ht="25.9" customHeight="1" x14ac:dyDescent="0.2">
      <c r="A315" s="828"/>
      <c r="B315" s="828"/>
      <c r="C315" s="829"/>
      <c r="D315" s="954" t="s">
        <v>401</v>
      </c>
      <c r="E315" s="955">
        <v>2</v>
      </c>
      <c r="F315" s="953">
        <v>151910</v>
      </c>
      <c r="G315" s="1131">
        <v>262731</v>
      </c>
      <c r="H315" s="1131">
        <v>282978</v>
      </c>
      <c r="I315" s="1182">
        <f t="shared" si="14"/>
        <v>282977</v>
      </c>
      <c r="J315" s="1242">
        <f t="shared" si="15"/>
        <v>99.999646615637957</v>
      </c>
      <c r="K315" s="827"/>
      <c r="L315" s="827"/>
      <c r="M315" s="827">
        <v>282977</v>
      </c>
      <c r="N315" s="827"/>
      <c r="O315" s="827"/>
      <c r="P315" s="827"/>
      <c r="Q315" s="827"/>
      <c r="R315" s="827"/>
      <c r="S315" s="827"/>
      <c r="T315" s="827"/>
    </row>
    <row r="316" spans="1:20" ht="17.100000000000001" customHeight="1" x14ac:dyDescent="0.2">
      <c r="A316" s="828"/>
      <c r="B316" s="828"/>
      <c r="C316" s="829"/>
      <c r="D316" s="954" t="s">
        <v>198</v>
      </c>
      <c r="E316" s="956"/>
      <c r="F316" s="955"/>
      <c r="G316" s="1128"/>
      <c r="H316" s="1128"/>
      <c r="I316" s="1182"/>
      <c r="J316" s="1242"/>
      <c r="K316" s="827"/>
      <c r="L316" s="827"/>
      <c r="M316" s="827"/>
      <c r="N316" s="827"/>
      <c r="O316" s="827"/>
      <c r="P316" s="827"/>
      <c r="Q316" s="827"/>
      <c r="R316" s="827"/>
      <c r="S316" s="827"/>
      <c r="T316" s="827"/>
    </row>
    <row r="317" spans="1:20" ht="24" customHeight="1" x14ac:dyDescent="0.2">
      <c r="A317" s="828"/>
      <c r="B317" s="828"/>
      <c r="C317" s="829"/>
      <c r="D317" s="954" t="s">
        <v>402</v>
      </c>
      <c r="E317" s="955">
        <v>1</v>
      </c>
      <c r="F317" s="953">
        <v>152915</v>
      </c>
      <c r="G317" s="1131">
        <v>18898</v>
      </c>
      <c r="H317" s="1131">
        <v>20114</v>
      </c>
      <c r="I317" s="1182">
        <f t="shared" si="14"/>
        <v>16898</v>
      </c>
      <c r="J317" s="1242">
        <f t="shared" si="15"/>
        <v>84.011136521825591</v>
      </c>
      <c r="K317" s="827"/>
      <c r="L317" s="827"/>
      <c r="M317" s="827">
        <v>16898</v>
      </c>
      <c r="N317" s="827"/>
      <c r="O317" s="827"/>
      <c r="P317" s="827"/>
      <c r="Q317" s="827"/>
      <c r="R317" s="827"/>
      <c r="S317" s="827"/>
      <c r="T317" s="827"/>
    </row>
    <row r="318" spans="1:20" ht="17.100000000000001" customHeight="1" x14ac:dyDescent="0.2">
      <c r="A318" s="828"/>
      <c r="B318" s="828"/>
      <c r="C318" s="829"/>
      <c r="D318" s="958" t="s">
        <v>403</v>
      </c>
      <c r="E318" s="964"/>
      <c r="F318" s="960"/>
      <c r="G318" s="1119"/>
      <c r="H318" s="1119"/>
      <c r="I318" s="1182"/>
      <c r="J318" s="1242"/>
      <c r="K318" s="827"/>
      <c r="L318" s="827"/>
      <c r="M318" s="827"/>
      <c r="N318" s="827"/>
      <c r="O318" s="827"/>
      <c r="P318" s="827"/>
      <c r="Q318" s="827"/>
      <c r="R318" s="827"/>
      <c r="S318" s="827"/>
      <c r="T318" s="827"/>
    </row>
    <row r="319" spans="1:20" ht="17.100000000000001" customHeight="1" x14ac:dyDescent="0.2">
      <c r="A319" s="828"/>
      <c r="B319" s="828"/>
      <c r="C319" s="829"/>
      <c r="D319" s="958" t="s">
        <v>404</v>
      </c>
      <c r="E319" s="827">
        <v>1</v>
      </c>
      <c r="F319" s="827">
        <v>151704</v>
      </c>
      <c r="G319" s="1020">
        <v>4270</v>
      </c>
      <c r="H319" s="1020">
        <v>5317</v>
      </c>
      <c r="I319" s="1182">
        <f t="shared" si="14"/>
        <v>4181</v>
      </c>
      <c r="J319" s="1242">
        <f t="shared" si="15"/>
        <v>78.6345683656197</v>
      </c>
      <c r="K319" s="827"/>
      <c r="L319" s="827"/>
      <c r="M319" s="827"/>
      <c r="N319" s="827"/>
      <c r="O319" s="827">
        <v>4181</v>
      </c>
      <c r="P319" s="827"/>
      <c r="Q319" s="827"/>
      <c r="R319" s="827"/>
      <c r="S319" s="827"/>
      <c r="T319" s="827"/>
    </row>
    <row r="320" spans="1:20" ht="20.25" customHeight="1" x14ac:dyDescent="0.2">
      <c r="A320" s="966"/>
      <c r="B320" s="966"/>
      <c r="C320" s="966"/>
      <c r="D320" s="967" t="s">
        <v>405</v>
      </c>
      <c r="E320" s="968"/>
      <c r="F320" s="969"/>
      <c r="G320" s="1035">
        <f>SUM(G225:G319)</f>
        <v>3684831</v>
      </c>
      <c r="H320" s="1035">
        <f t="shared" ref="H320:T320" si="16">SUM(H225:H319)</f>
        <v>3980078</v>
      </c>
      <c r="I320" s="1035">
        <f t="shared" si="16"/>
        <v>3564502</v>
      </c>
      <c r="J320" s="1243">
        <f t="shared" si="15"/>
        <v>89.558596590318089</v>
      </c>
      <c r="K320" s="1035">
        <f t="shared" si="16"/>
        <v>16488</v>
      </c>
      <c r="L320" s="1035">
        <f t="shared" si="16"/>
        <v>2275</v>
      </c>
      <c r="M320" s="1297">
        <f t="shared" si="16"/>
        <v>2306415</v>
      </c>
      <c r="N320" s="1035">
        <f t="shared" si="16"/>
        <v>0</v>
      </c>
      <c r="O320" s="1035">
        <f t="shared" si="16"/>
        <v>1225085</v>
      </c>
      <c r="P320" s="1035">
        <f t="shared" si="16"/>
        <v>12549</v>
      </c>
      <c r="Q320" s="1035">
        <f t="shared" si="16"/>
        <v>1690</v>
      </c>
      <c r="R320" s="1035">
        <f t="shared" si="16"/>
        <v>0</v>
      </c>
      <c r="S320" s="1035">
        <f t="shared" si="16"/>
        <v>0</v>
      </c>
      <c r="T320" s="1035">
        <f t="shared" si="16"/>
        <v>0</v>
      </c>
    </row>
    <row r="321" spans="1:20" ht="17.100000000000001" customHeight="1" x14ac:dyDescent="0.2">
      <c r="A321" s="970"/>
      <c r="B321" s="970"/>
      <c r="C321" s="970"/>
      <c r="D321" s="971" t="s">
        <v>268</v>
      </c>
      <c r="E321" s="972"/>
      <c r="F321" s="973"/>
      <c r="G321" s="1123"/>
      <c r="H321" s="1123"/>
      <c r="I321" s="1182"/>
      <c r="J321" s="1242"/>
      <c r="K321" s="973"/>
      <c r="L321" s="973"/>
      <c r="M321" s="973"/>
      <c r="N321" s="973"/>
      <c r="O321" s="973"/>
      <c r="P321" s="973"/>
      <c r="Q321" s="973"/>
      <c r="R321" s="973"/>
      <c r="S321" s="973"/>
      <c r="T321" s="973"/>
    </row>
    <row r="322" spans="1:20" ht="17.25" customHeight="1" x14ac:dyDescent="0.2">
      <c r="A322" s="970"/>
      <c r="B322" s="970"/>
      <c r="C322" s="974" t="s">
        <v>351</v>
      </c>
      <c r="D322" s="975" t="s">
        <v>406</v>
      </c>
      <c r="E322" s="972"/>
      <c r="F322" s="973"/>
      <c r="G322" s="1123"/>
      <c r="H322" s="1123"/>
      <c r="I322" s="1182"/>
      <c r="J322" s="1242"/>
      <c r="K322" s="827"/>
      <c r="L322" s="827"/>
      <c r="M322" s="827"/>
      <c r="N322" s="827"/>
      <c r="O322" s="827"/>
      <c r="P322" s="827"/>
      <c r="Q322" s="827"/>
      <c r="R322" s="827"/>
      <c r="S322" s="827"/>
      <c r="T322" s="827"/>
    </row>
    <row r="323" spans="1:20" ht="17.25" customHeight="1" x14ac:dyDescent="0.2">
      <c r="A323" s="970"/>
      <c r="B323" s="970"/>
      <c r="C323" s="976" t="s">
        <v>352</v>
      </c>
      <c r="D323" s="977" t="s">
        <v>407</v>
      </c>
      <c r="E323" s="972"/>
      <c r="F323" s="963">
        <v>152112</v>
      </c>
      <c r="G323" s="1023"/>
      <c r="H323" s="1023">
        <v>18086</v>
      </c>
      <c r="I323" s="1182">
        <f t="shared" si="14"/>
        <v>2426</v>
      </c>
      <c r="J323" s="1242">
        <f t="shared" si="15"/>
        <v>13.413690147075085</v>
      </c>
      <c r="K323" s="827"/>
      <c r="L323" s="827"/>
      <c r="M323" s="827"/>
      <c r="N323" s="827"/>
      <c r="O323" s="827"/>
      <c r="P323" s="827">
        <v>2426</v>
      </c>
      <c r="Q323" s="827"/>
      <c r="R323" s="827"/>
      <c r="S323" s="827"/>
      <c r="T323" s="827"/>
    </row>
    <row r="324" spans="1:20" ht="17.25" customHeight="1" x14ac:dyDescent="0.2">
      <c r="A324" s="970"/>
      <c r="B324" s="970"/>
      <c r="C324" s="978" t="s">
        <v>271</v>
      </c>
      <c r="D324" s="979" t="s">
        <v>1449</v>
      </c>
      <c r="E324" s="972"/>
      <c r="F324" s="963">
        <v>154135</v>
      </c>
      <c r="G324" s="1023">
        <v>12087</v>
      </c>
      <c r="H324" s="1023">
        <v>12087</v>
      </c>
      <c r="I324" s="1182">
        <f t="shared" si="14"/>
        <v>12087</v>
      </c>
      <c r="J324" s="1242">
        <f t="shared" si="15"/>
        <v>100</v>
      </c>
      <c r="K324" s="827"/>
      <c r="L324" s="827"/>
      <c r="M324" s="827"/>
      <c r="N324" s="827"/>
      <c r="O324" s="827"/>
      <c r="P324" s="827"/>
      <c r="Q324" s="827">
        <v>12087</v>
      </c>
      <c r="R324" s="827"/>
      <c r="S324" s="827"/>
      <c r="T324" s="827"/>
    </row>
    <row r="325" spans="1:20" ht="17.25" customHeight="1" x14ac:dyDescent="0.2">
      <c r="A325" s="970"/>
      <c r="B325" s="970"/>
      <c r="C325" s="978" t="s">
        <v>367</v>
      </c>
      <c r="D325" s="980" t="s">
        <v>1450</v>
      </c>
      <c r="E325" s="972"/>
      <c r="F325" s="963">
        <v>162171</v>
      </c>
      <c r="G325" s="1023">
        <v>8197</v>
      </c>
      <c r="H325" s="1023">
        <v>7611</v>
      </c>
      <c r="I325" s="1182">
        <f t="shared" si="14"/>
        <v>7611</v>
      </c>
      <c r="J325" s="1242">
        <f t="shared" si="15"/>
        <v>100</v>
      </c>
      <c r="K325" s="827"/>
      <c r="L325" s="827"/>
      <c r="M325" s="827"/>
      <c r="N325" s="827"/>
      <c r="O325" s="827"/>
      <c r="P325" s="827">
        <v>7611</v>
      </c>
      <c r="Q325" s="827"/>
      <c r="R325" s="827"/>
      <c r="S325" s="827"/>
      <c r="T325" s="827"/>
    </row>
    <row r="326" spans="1:20" ht="17.25" customHeight="1" x14ac:dyDescent="0.2">
      <c r="A326" s="970"/>
      <c r="B326" s="970"/>
      <c r="C326" s="468" t="s">
        <v>353</v>
      </c>
      <c r="D326" s="981" t="s">
        <v>447</v>
      </c>
      <c r="E326" s="972"/>
      <c r="F326" s="963"/>
      <c r="G326" s="1023"/>
      <c r="H326" s="1023"/>
      <c r="I326" s="1182"/>
      <c r="J326" s="1242"/>
      <c r="K326" s="827"/>
      <c r="L326" s="827"/>
      <c r="M326" s="827"/>
      <c r="N326" s="827"/>
      <c r="O326" s="827"/>
      <c r="P326" s="827"/>
      <c r="Q326" s="827"/>
      <c r="R326" s="827"/>
      <c r="S326" s="827"/>
      <c r="T326" s="827"/>
    </row>
    <row r="327" spans="1:20" ht="17.25" customHeight="1" x14ac:dyDescent="0.2">
      <c r="A327" s="970"/>
      <c r="B327" s="970"/>
      <c r="C327" s="982" t="s">
        <v>355</v>
      </c>
      <c r="D327" s="983" t="s">
        <v>409</v>
      </c>
      <c r="E327" s="972"/>
      <c r="F327" s="972"/>
      <c r="G327" s="1019"/>
      <c r="H327" s="1019"/>
      <c r="I327" s="1182"/>
      <c r="J327" s="1242"/>
      <c r="K327" s="827"/>
      <c r="L327" s="827"/>
      <c r="M327" s="827"/>
      <c r="N327" s="827"/>
      <c r="O327" s="827"/>
      <c r="P327" s="827"/>
      <c r="Q327" s="827"/>
      <c r="R327" s="827"/>
      <c r="S327" s="827"/>
      <c r="T327" s="827"/>
    </row>
    <row r="328" spans="1:20" ht="17.25" customHeight="1" x14ac:dyDescent="0.2">
      <c r="A328" s="970"/>
      <c r="B328" s="970"/>
      <c r="C328" s="978" t="s">
        <v>410</v>
      </c>
      <c r="D328" s="984" t="s">
        <v>1663</v>
      </c>
      <c r="E328" s="972"/>
      <c r="F328" s="963">
        <v>152317</v>
      </c>
      <c r="G328" s="1023">
        <v>10500</v>
      </c>
      <c r="H328" s="1023">
        <v>12403</v>
      </c>
      <c r="I328" s="1182">
        <f t="shared" ref="I328:I390" si="17">SUM(K328:T328)</f>
        <v>12399</v>
      </c>
      <c r="J328" s="1242">
        <f t="shared" ref="J328:J389" si="18">I328/H328*100</f>
        <v>99.967749737966614</v>
      </c>
      <c r="K328" s="827"/>
      <c r="L328" s="827"/>
      <c r="M328" s="827"/>
      <c r="N328" s="827"/>
      <c r="O328" s="827"/>
      <c r="P328" s="827">
        <v>12399</v>
      </c>
      <c r="Q328" s="827"/>
      <c r="R328" s="827"/>
      <c r="S328" s="827"/>
      <c r="T328" s="827"/>
    </row>
    <row r="329" spans="1:20" ht="17.25" customHeight="1" x14ac:dyDescent="0.2">
      <c r="A329" s="970"/>
      <c r="B329" s="970"/>
      <c r="C329" s="828" t="s">
        <v>1451</v>
      </c>
      <c r="D329" s="980" t="s">
        <v>1664</v>
      </c>
      <c r="E329" s="963"/>
      <c r="F329" s="963">
        <v>162307</v>
      </c>
      <c r="G329" s="1023">
        <v>10000</v>
      </c>
      <c r="H329" s="1023">
        <v>0</v>
      </c>
      <c r="I329" s="1182">
        <f t="shared" si="17"/>
        <v>10668</v>
      </c>
      <c r="J329" s="1242"/>
      <c r="K329" s="827"/>
      <c r="L329" s="827"/>
      <c r="M329" s="827"/>
      <c r="N329" s="827"/>
      <c r="O329" s="827"/>
      <c r="P329" s="827">
        <v>10668</v>
      </c>
      <c r="Q329" s="827"/>
      <c r="R329" s="827"/>
      <c r="S329" s="827"/>
      <c r="T329" s="827"/>
    </row>
    <row r="330" spans="1:20" ht="17.25" customHeight="1" x14ac:dyDescent="0.2">
      <c r="A330" s="970"/>
      <c r="B330" s="970"/>
      <c r="C330" s="982"/>
      <c r="D330" s="957" t="s">
        <v>1598</v>
      </c>
      <c r="E330" s="972"/>
      <c r="F330" s="963"/>
      <c r="G330" s="1023"/>
      <c r="H330" s="1023"/>
      <c r="I330" s="1182"/>
      <c r="J330" s="1242"/>
      <c r="K330" s="827"/>
      <c r="L330" s="827"/>
      <c r="M330" s="827"/>
      <c r="N330" s="827"/>
      <c r="O330" s="827"/>
      <c r="P330" s="827"/>
      <c r="Q330" s="827"/>
      <c r="R330" s="827"/>
      <c r="S330" s="827"/>
      <c r="T330" s="827"/>
    </row>
    <row r="331" spans="1:20" ht="17.25" customHeight="1" x14ac:dyDescent="0.2">
      <c r="A331" s="970"/>
      <c r="B331" s="970"/>
      <c r="C331" s="985" t="s">
        <v>411</v>
      </c>
      <c r="D331" s="986" t="s">
        <v>412</v>
      </c>
      <c r="E331" s="972"/>
      <c r="F331" s="963">
        <v>152301</v>
      </c>
      <c r="G331" s="1023">
        <v>7483</v>
      </c>
      <c r="H331" s="1023">
        <v>13813</v>
      </c>
      <c r="I331" s="1182">
        <f t="shared" si="17"/>
        <v>4820</v>
      </c>
      <c r="J331" s="1242">
        <f t="shared" si="18"/>
        <v>34.89466444653587</v>
      </c>
      <c r="K331" s="827"/>
      <c r="L331" s="827"/>
      <c r="M331" s="827"/>
      <c r="N331" s="827"/>
      <c r="O331" s="827"/>
      <c r="P331" s="827">
        <v>4820</v>
      </c>
      <c r="Q331" s="827"/>
      <c r="R331" s="827"/>
      <c r="S331" s="827"/>
      <c r="T331" s="827"/>
    </row>
    <row r="332" spans="1:20" ht="17.25" customHeight="1" x14ac:dyDescent="0.2">
      <c r="A332" s="970"/>
      <c r="B332" s="970"/>
      <c r="C332" s="985" t="s">
        <v>1665</v>
      </c>
      <c r="D332" s="980" t="s">
        <v>1666</v>
      </c>
      <c r="E332" s="963"/>
      <c r="F332" s="963">
        <v>154302</v>
      </c>
      <c r="G332" s="1023">
        <v>34190</v>
      </c>
      <c r="H332" s="1023">
        <v>49198</v>
      </c>
      <c r="I332" s="1182">
        <f t="shared" si="17"/>
        <v>26949</v>
      </c>
      <c r="J332" s="1242">
        <f t="shared" si="18"/>
        <v>54.776616935647795</v>
      </c>
      <c r="K332" s="827"/>
      <c r="L332" s="827"/>
      <c r="M332" s="827"/>
      <c r="N332" s="827"/>
      <c r="O332" s="827"/>
      <c r="P332" s="827">
        <v>21032</v>
      </c>
      <c r="Q332" s="827">
        <v>5917</v>
      </c>
      <c r="R332" s="827"/>
      <c r="S332" s="827"/>
      <c r="T332" s="827"/>
    </row>
    <row r="333" spans="1:20" ht="17.25" customHeight="1" x14ac:dyDescent="0.2">
      <c r="A333" s="970"/>
      <c r="B333" s="970"/>
      <c r="C333" s="982" t="s">
        <v>413</v>
      </c>
      <c r="D333" s="987" t="s">
        <v>1667</v>
      </c>
      <c r="E333" s="963"/>
      <c r="F333" s="963"/>
      <c r="G333" s="1023"/>
      <c r="H333" s="1023"/>
      <c r="I333" s="1182"/>
      <c r="J333" s="1242"/>
      <c r="K333" s="827"/>
      <c r="L333" s="827"/>
      <c r="M333" s="827"/>
      <c r="N333" s="827"/>
      <c r="O333" s="827"/>
      <c r="P333" s="827"/>
      <c r="Q333" s="827"/>
      <c r="R333" s="827"/>
      <c r="S333" s="827"/>
      <c r="T333" s="827"/>
    </row>
    <row r="334" spans="1:20" ht="17.25" customHeight="1" x14ac:dyDescent="0.2">
      <c r="A334" s="970"/>
      <c r="B334" s="970"/>
      <c r="C334" s="985" t="s">
        <v>1668</v>
      </c>
      <c r="D334" s="979" t="s">
        <v>1669</v>
      </c>
      <c r="E334" s="963"/>
      <c r="F334" s="963">
        <v>152426</v>
      </c>
      <c r="G334" s="1023">
        <v>500</v>
      </c>
      <c r="H334" s="1023">
        <v>0</v>
      </c>
      <c r="I334" s="1182">
        <f t="shared" si="17"/>
        <v>0</v>
      </c>
      <c r="J334" s="1242"/>
      <c r="K334" s="827"/>
      <c r="L334" s="827"/>
      <c r="M334" s="827"/>
      <c r="N334" s="827"/>
      <c r="O334" s="827"/>
      <c r="P334" s="827"/>
      <c r="Q334" s="827"/>
      <c r="R334" s="827"/>
      <c r="S334" s="827"/>
      <c r="T334" s="827"/>
    </row>
    <row r="335" spans="1:20" ht="27.75" customHeight="1" x14ac:dyDescent="0.2">
      <c r="A335" s="970"/>
      <c r="B335" s="970"/>
      <c r="C335" s="762" t="s">
        <v>1670</v>
      </c>
      <c r="D335" s="988" t="s">
        <v>1671</v>
      </c>
      <c r="E335" s="963"/>
      <c r="F335" s="963">
        <v>154414</v>
      </c>
      <c r="G335" s="1023"/>
      <c r="H335" s="1023">
        <v>11259</v>
      </c>
      <c r="I335" s="1182">
        <f t="shared" si="17"/>
        <v>11258</v>
      </c>
      <c r="J335" s="1242">
        <f t="shared" si="18"/>
        <v>99.99111821653787</v>
      </c>
      <c r="K335" s="827"/>
      <c r="L335" s="827"/>
      <c r="M335" s="827"/>
      <c r="N335" s="827"/>
      <c r="O335" s="827"/>
      <c r="P335" s="827"/>
      <c r="Q335" s="827">
        <v>11258</v>
      </c>
      <c r="R335" s="827"/>
      <c r="S335" s="827"/>
      <c r="T335" s="827"/>
    </row>
    <row r="336" spans="1:20" ht="17.25" customHeight="1" x14ac:dyDescent="0.2">
      <c r="A336" s="970"/>
      <c r="B336" s="970"/>
      <c r="C336" s="762" t="s">
        <v>1672</v>
      </c>
      <c r="D336" s="979" t="s">
        <v>1673</v>
      </c>
      <c r="E336" s="963"/>
      <c r="F336" s="963">
        <v>154404</v>
      </c>
      <c r="G336" s="1023"/>
      <c r="H336" s="1023">
        <v>2776</v>
      </c>
      <c r="I336" s="1182">
        <f t="shared" si="17"/>
        <v>2776</v>
      </c>
      <c r="J336" s="1242">
        <f t="shared" si="18"/>
        <v>100</v>
      </c>
      <c r="K336" s="827"/>
      <c r="L336" s="827"/>
      <c r="M336" s="827"/>
      <c r="N336" s="827"/>
      <c r="O336" s="827"/>
      <c r="P336" s="827"/>
      <c r="Q336" s="827">
        <v>2776</v>
      </c>
      <c r="R336" s="827"/>
      <c r="S336" s="827"/>
      <c r="T336" s="827"/>
    </row>
    <row r="337" spans="1:20" ht="28.9" customHeight="1" x14ac:dyDescent="0.2">
      <c r="A337" s="970"/>
      <c r="B337" s="970"/>
      <c r="C337" s="762" t="s">
        <v>1639</v>
      </c>
      <c r="D337" s="988" t="s">
        <v>1674</v>
      </c>
      <c r="E337" s="963"/>
      <c r="F337" s="963">
        <v>154401</v>
      </c>
      <c r="G337" s="1023"/>
      <c r="H337" s="1023">
        <v>14108</v>
      </c>
      <c r="I337" s="1182">
        <f t="shared" si="17"/>
        <v>14108</v>
      </c>
      <c r="J337" s="1242">
        <f t="shared" si="18"/>
        <v>100</v>
      </c>
      <c r="K337" s="827"/>
      <c r="L337" s="827"/>
      <c r="M337" s="827"/>
      <c r="N337" s="827"/>
      <c r="O337" s="827"/>
      <c r="P337" s="827"/>
      <c r="Q337" s="827">
        <v>14108</v>
      </c>
      <c r="R337" s="827"/>
      <c r="S337" s="827"/>
      <c r="T337" s="827"/>
    </row>
    <row r="338" spans="1:20" ht="17.25" customHeight="1" x14ac:dyDescent="0.2">
      <c r="A338" s="970"/>
      <c r="B338" s="970"/>
      <c r="C338" s="762" t="s">
        <v>1433</v>
      </c>
      <c r="D338" s="988" t="s">
        <v>1675</v>
      </c>
      <c r="E338" s="963"/>
      <c r="F338" s="963">
        <v>154402</v>
      </c>
      <c r="G338" s="1023"/>
      <c r="H338" s="1023">
        <v>7966</v>
      </c>
      <c r="I338" s="1182">
        <f t="shared" si="17"/>
        <v>7936</v>
      </c>
      <c r="J338" s="1242">
        <f t="shared" si="18"/>
        <v>99.623399447652531</v>
      </c>
      <c r="K338" s="827"/>
      <c r="L338" s="827"/>
      <c r="M338" s="827"/>
      <c r="N338" s="827"/>
      <c r="O338" s="827"/>
      <c r="P338" s="827"/>
      <c r="Q338" s="827">
        <v>7936</v>
      </c>
      <c r="R338" s="827"/>
      <c r="S338" s="827"/>
      <c r="T338" s="827"/>
    </row>
    <row r="339" spans="1:20" ht="17.25" customHeight="1" x14ac:dyDescent="0.2">
      <c r="A339" s="970"/>
      <c r="B339" s="970"/>
      <c r="C339" s="762" t="s">
        <v>1435</v>
      </c>
      <c r="D339" s="988" t="s">
        <v>1330</v>
      </c>
      <c r="E339" s="963"/>
      <c r="F339" s="963">
        <v>154454</v>
      </c>
      <c r="G339" s="1023"/>
      <c r="H339" s="1023">
        <v>23500</v>
      </c>
      <c r="I339" s="1182">
        <f t="shared" si="17"/>
        <v>23488</v>
      </c>
      <c r="J339" s="1242">
        <f t="shared" si="18"/>
        <v>99.948936170212761</v>
      </c>
      <c r="K339" s="827"/>
      <c r="L339" s="827"/>
      <c r="M339" s="827"/>
      <c r="N339" s="827"/>
      <c r="O339" s="827"/>
      <c r="P339" s="827"/>
      <c r="Q339" s="827">
        <v>23488</v>
      </c>
      <c r="R339" s="827"/>
      <c r="S339" s="827"/>
      <c r="T339" s="827"/>
    </row>
    <row r="340" spans="1:20" ht="17.25" customHeight="1" x14ac:dyDescent="0.2">
      <c r="A340" s="970"/>
      <c r="B340" s="970"/>
      <c r="C340" s="762" t="s">
        <v>1325</v>
      </c>
      <c r="D340" s="988" t="s">
        <v>1676</v>
      </c>
      <c r="E340" s="963"/>
      <c r="F340" s="963">
        <v>154407</v>
      </c>
      <c r="G340" s="1023"/>
      <c r="H340" s="1023">
        <v>0</v>
      </c>
      <c r="I340" s="1182">
        <f t="shared" si="17"/>
        <v>0</v>
      </c>
      <c r="J340" s="1242"/>
      <c r="K340" s="827"/>
      <c r="L340" s="827"/>
      <c r="M340" s="827"/>
      <c r="N340" s="827"/>
      <c r="O340" s="827"/>
      <c r="P340" s="827"/>
      <c r="Q340" s="827"/>
      <c r="R340" s="827"/>
      <c r="S340" s="827"/>
      <c r="T340" s="827"/>
    </row>
    <row r="341" spans="1:20" ht="17.25" customHeight="1" x14ac:dyDescent="0.2">
      <c r="A341" s="970"/>
      <c r="B341" s="970"/>
      <c r="C341" s="762" t="s">
        <v>1326</v>
      </c>
      <c r="D341" s="988" t="s">
        <v>1677</v>
      </c>
      <c r="E341" s="963"/>
      <c r="F341" s="963">
        <v>152459</v>
      </c>
      <c r="G341" s="1023"/>
      <c r="H341" s="1023">
        <v>7400</v>
      </c>
      <c r="I341" s="1182">
        <f t="shared" si="17"/>
        <v>698</v>
      </c>
      <c r="J341" s="1242">
        <f t="shared" si="18"/>
        <v>9.4324324324324316</v>
      </c>
      <c r="K341" s="827"/>
      <c r="L341" s="827"/>
      <c r="M341" s="827"/>
      <c r="N341" s="827"/>
      <c r="O341" s="827"/>
      <c r="P341" s="827">
        <v>698</v>
      </c>
      <c r="Q341" s="827"/>
      <c r="R341" s="827"/>
      <c r="S341" s="827"/>
      <c r="T341" s="827"/>
    </row>
    <row r="342" spans="1:20" ht="17.25" customHeight="1" x14ac:dyDescent="0.2">
      <c r="A342" s="970"/>
      <c r="B342" s="970"/>
      <c r="C342" s="762" t="s">
        <v>1455</v>
      </c>
      <c r="D342" s="988" t="s">
        <v>1678</v>
      </c>
      <c r="E342" s="963"/>
      <c r="F342" s="963">
        <v>154472</v>
      </c>
      <c r="G342" s="1023"/>
      <c r="H342" s="1023">
        <v>3000</v>
      </c>
      <c r="I342" s="1182">
        <f t="shared" si="17"/>
        <v>0</v>
      </c>
      <c r="J342" s="1242">
        <f t="shared" si="18"/>
        <v>0</v>
      </c>
      <c r="K342" s="827"/>
      <c r="L342" s="827"/>
      <c r="M342" s="827"/>
      <c r="N342" s="827"/>
      <c r="O342" s="827"/>
      <c r="P342" s="827"/>
      <c r="Q342" s="827"/>
      <c r="R342" s="827"/>
      <c r="S342" s="827"/>
      <c r="T342" s="827"/>
    </row>
    <row r="343" spans="1:20" ht="17.25" customHeight="1" x14ac:dyDescent="0.2">
      <c r="A343" s="970"/>
      <c r="B343" s="970"/>
      <c r="C343" s="762" t="s">
        <v>1456</v>
      </c>
      <c r="D343" s="988" t="s">
        <v>1679</v>
      </c>
      <c r="E343" s="963"/>
      <c r="F343" s="963">
        <v>154476</v>
      </c>
      <c r="G343" s="1023"/>
      <c r="H343" s="1023">
        <v>3530</v>
      </c>
      <c r="I343" s="1182">
        <f t="shared" si="17"/>
        <v>0</v>
      </c>
      <c r="J343" s="1242">
        <f t="shared" si="18"/>
        <v>0</v>
      </c>
      <c r="K343" s="827"/>
      <c r="L343" s="827"/>
      <c r="M343" s="827"/>
      <c r="N343" s="827"/>
      <c r="O343" s="827"/>
      <c r="P343" s="827"/>
      <c r="Q343" s="827"/>
      <c r="R343" s="827"/>
      <c r="S343" s="827"/>
      <c r="T343" s="827"/>
    </row>
    <row r="344" spans="1:20" ht="25.15" customHeight="1" x14ac:dyDescent="0.2">
      <c r="A344" s="970"/>
      <c r="B344" s="970"/>
      <c r="C344" s="762" t="s">
        <v>1457</v>
      </c>
      <c r="D344" s="988" t="s">
        <v>1680</v>
      </c>
      <c r="E344" s="963"/>
      <c r="F344" s="963">
        <v>152468</v>
      </c>
      <c r="G344" s="1023"/>
      <c r="H344" s="1023">
        <v>10300</v>
      </c>
      <c r="I344" s="1182">
        <f t="shared" si="17"/>
        <v>8065</v>
      </c>
      <c r="J344" s="1242">
        <f t="shared" si="18"/>
        <v>78.300970873786412</v>
      </c>
      <c r="K344" s="827"/>
      <c r="L344" s="827"/>
      <c r="M344" s="827"/>
      <c r="N344" s="827"/>
      <c r="O344" s="827"/>
      <c r="P344" s="827">
        <v>8065</v>
      </c>
      <c r="Q344" s="827"/>
      <c r="R344" s="827"/>
      <c r="S344" s="827"/>
      <c r="T344" s="827"/>
    </row>
    <row r="345" spans="1:20" ht="25.15" customHeight="1" x14ac:dyDescent="0.2">
      <c r="A345" s="970"/>
      <c r="B345" s="970"/>
      <c r="C345" s="762" t="s">
        <v>1458</v>
      </c>
      <c r="D345" s="988" t="s">
        <v>1681</v>
      </c>
      <c r="E345" s="963"/>
      <c r="F345" s="963">
        <v>154408</v>
      </c>
      <c r="G345" s="1023"/>
      <c r="H345" s="1023">
        <v>7139</v>
      </c>
      <c r="I345" s="1182">
        <f t="shared" si="17"/>
        <v>7139</v>
      </c>
      <c r="J345" s="1242">
        <f t="shared" si="18"/>
        <v>100</v>
      </c>
      <c r="K345" s="827"/>
      <c r="L345" s="827"/>
      <c r="M345" s="827"/>
      <c r="N345" s="827"/>
      <c r="O345" s="827"/>
      <c r="P345" s="827"/>
      <c r="Q345" s="827">
        <v>7139</v>
      </c>
      <c r="R345" s="827"/>
      <c r="S345" s="827"/>
      <c r="T345" s="827"/>
    </row>
    <row r="346" spans="1:20" ht="17.25" customHeight="1" x14ac:dyDescent="0.2">
      <c r="A346" s="970"/>
      <c r="B346" s="970"/>
      <c r="C346" s="762" t="s">
        <v>1329</v>
      </c>
      <c r="D346" s="989" t="s">
        <v>1682</v>
      </c>
      <c r="E346" s="963"/>
      <c r="F346" s="963">
        <v>154925</v>
      </c>
      <c r="G346" s="1023"/>
      <c r="H346" s="1023">
        <v>5000</v>
      </c>
      <c r="I346" s="1182">
        <f t="shared" si="17"/>
        <v>0</v>
      </c>
      <c r="J346" s="1242">
        <f t="shared" si="18"/>
        <v>0</v>
      </c>
      <c r="K346" s="827"/>
      <c r="L346" s="827"/>
      <c r="M346" s="827"/>
      <c r="N346" s="827"/>
      <c r="O346" s="827"/>
      <c r="P346" s="827"/>
      <c r="Q346" s="827"/>
      <c r="R346" s="827"/>
      <c r="S346" s="827"/>
      <c r="T346" s="827"/>
    </row>
    <row r="347" spans="1:20" ht="15.75" customHeight="1" x14ac:dyDescent="0.2">
      <c r="A347" s="970"/>
      <c r="B347" s="970"/>
      <c r="C347" s="762" t="s">
        <v>1459</v>
      </c>
      <c r="D347" s="990" t="s">
        <v>1683</v>
      </c>
      <c r="E347" s="963"/>
      <c r="F347" s="963">
        <v>152469</v>
      </c>
      <c r="G347" s="1023"/>
      <c r="H347" s="1023">
        <v>0</v>
      </c>
      <c r="I347" s="1182">
        <f t="shared" si="17"/>
        <v>0</v>
      </c>
      <c r="J347" s="1242"/>
      <c r="K347" s="827"/>
      <c r="L347" s="827"/>
      <c r="M347" s="827"/>
      <c r="N347" s="827"/>
      <c r="O347" s="827"/>
      <c r="P347" s="827"/>
      <c r="Q347" s="827"/>
      <c r="R347" s="827"/>
      <c r="S347" s="827"/>
      <c r="T347" s="827"/>
    </row>
    <row r="348" spans="1:20" ht="15.75" customHeight="1" x14ac:dyDescent="0.2">
      <c r="A348" s="970"/>
      <c r="B348" s="970"/>
      <c r="C348" s="762" t="s">
        <v>1331</v>
      </c>
      <c r="D348" s="990" t="s">
        <v>1684</v>
      </c>
      <c r="E348" s="963"/>
      <c r="F348" s="963">
        <v>154478</v>
      </c>
      <c r="G348" s="1023"/>
      <c r="H348" s="1023">
        <v>13309</v>
      </c>
      <c r="I348" s="1182">
        <f t="shared" si="17"/>
        <v>0</v>
      </c>
      <c r="J348" s="1242">
        <f t="shared" si="18"/>
        <v>0</v>
      </c>
      <c r="K348" s="827"/>
      <c r="L348" s="827"/>
      <c r="M348" s="827"/>
      <c r="N348" s="827"/>
      <c r="O348" s="827"/>
      <c r="P348" s="827"/>
      <c r="Q348" s="827"/>
      <c r="R348" s="827"/>
      <c r="S348" s="827"/>
      <c r="T348" s="827"/>
    </row>
    <row r="349" spans="1:20" ht="15.75" customHeight="1" x14ac:dyDescent="0.2">
      <c r="A349" s="970"/>
      <c r="B349" s="970"/>
      <c r="C349" s="762" t="s">
        <v>1333</v>
      </c>
      <c r="D349" s="990" t="s">
        <v>1685</v>
      </c>
      <c r="E349" s="963"/>
      <c r="F349" s="963">
        <v>152454</v>
      </c>
      <c r="G349" s="1023"/>
      <c r="H349" s="1023">
        <v>8300</v>
      </c>
      <c r="I349" s="1182">
        <f t="shared" si="17"/>
        <v>0</v>
      </c>
      <c r="J349" s="1242">
        <f t="shared" si="18"/>
        <v>0</v>
      </c>
      <c r="K349" s="827"/>
      <c r="L349" s="827"/>
      <c r="M349" s="827"/>
      <c r="N349" s="827"/>
      <c r="O349" s="827"/>
      <c r="P349" s="827"/>
      <c r="Q349" s="827"/>
      <c r="R349" s="827"/>
      <c r="S349" s="827"/>
      <c r="T349" s="827"/>
    </row>
    <row r="350" spans="1:20" ht="15.75" customHeight="1" x14ac:dyDescent="0.2">
      <c r="A350" s="970"/>
      <c r="B350" s="970"/>
      <c r="C350" s="762" t="s">
        <v>1334</v>
      </c>
      <c r="D350" s="990" t="s">
        <v>1686</v>
      </c>
      <c r="E350" s="963">
        <v>1</v>
      </c>
      <c r="F350" s="963">
        <v>154417</v>
      </c>
      <c r="G350" s="1023"/>
      <c r="H350" s="1023">
        <v>8022</v>
      </c>
      <c r="I350" s="1182">
        <f t="shared" si="17"/>
        <v>0</v>
      </c>
      <c r="J350" s="1242">
        <f t="shared" si="18"/>
        <v>0</v>
      </c>
      <c r="K350" s="827"/>
      <c r="L350" s="827"/>
      <c r="M350" s="827"/>
      <c r="N350" s="827"/>
      <c r="O350" s="827"/>
      <c r="P350" s="827"/>
      <c r="Q350" s="827"/>
      <c r="R350" s="827"/>
      <c r="S350" s="827"/>
      <c r="T350" s="827"/>
    </row>
    <row r="351" spans="1:20" ht="17.25" customHeight="1" x14ac:dyDescent="0.2">
      <c r="A351" s="970"/>
      <c r="B351" s="970"/>
      <c r="C351" s="991"/>
      <c r="D351" s="957" t="s">
        <v>1598</v>
      </c>
      <c r="E351" s="963"/>
      <c r="F351" s="827"/>
      <c r="G351" s="1020"/>
      <c r="H351" s="1020"/>
      <c r="I351" s="1182"/>
      <c r="J351" s="1242"/>
      <c r="K351" s="827"/>
      <c r="L351" s="827"/>
      <c r="M351" s="827"/>
      <c r="N351" s="827"/>
      <c r="O351" s="827"/>
      <c r="P351" s="827"/>
      <c r="Q351" s="827"/>
      <c r="R351" s="827"/>
      <c r="S351" s="827"/>
      <c r="T351" s="827"/>
    </row>
    <row r="352" spans="1:20" ht="17.25" customHeight="1" x14ac:dyDescent="0.2">
      <c r="A352" s="970"/>
      <c r="B352" s="970"/>
      <c r="C352" s="978" t="s">
        <v>420</v>
      </c>
      <c r="D352" s="979" t="s">
        <v>1452</v>
      </c>
      <c r="E352" s="992"/>
      <c r="F352" s="827">
        <v>154475</v>
      </c>
      <c r="G352" s="1020">
        <v>15873</v>
      </c>
      <c r="H352" s="1020">
        <v>15873</v>
      </c>
      <c r="I352" s="1182">
        <f t="shared" si="17"/>
        <v>15873</v>
      </c>
      <c r="J352" s="1242">
        <f t="shared" si="18"/>
        <v>100</v>
      </c>
      <c r="K352" s="827"/>
      <c r="L352" s="827"/>
      <c r="M352" s="827"/>
      <c r="N352" s="827"/>
      <c r="O352" s="827"/>
      <c r="P352" s="827"/>
      <c r="Q352" s="827">
        <v>15873</v>
      </c>
      <c r="R352" s="827"/>
      <c r="S352" s="827"/>
      <c r="T352" s="827"/>
    </row>
    <row r="353" spans="1:20" ht="17.25" customHeight="1" x14ac:dyDescent="0.2">
      <c r="A353" s="970"/>
      <c r="B353" s="970"/>
      <c r="C353" s="978" t="s">
        <v>422</v>
      </c>
      <c r="D353" s="979" t="s">
        <v>1687</v>
      </c>
      <c r="E353" s="469"/>
      <c r="F353" s="827">
        <v>154462</v>
      </c>
      <c r="G353" s="1020">
        <v>1718</v>
      </c>
      <c r="H353" s="1020">
        <v>1718</v>
      </c>
      <c r="I353" s="1182">
        <f t="shared" si="17"/>
        <v>1719</v>
      </c>
      <c r="J353" s="1242">
        <f t="shared" si="18"/>
        <v>100.05820721769499</v>
      </c>
      <c r="K353" s="827"/>
      <c r="L353" s="827"/>
      <c r="M353" s="827"/>
      <c r="N353" s="827"/>
      <c r="O353" s="827"/>
      <c r="P353" s="827"/>
      <c r="Q353" s="827">
        <v>1719</v>
      </c>
      <c r="R353" s="827"/>
      <c r="S353" s="827"/>
      <c r="T353" s="827"/>
    </row>
    <row r="354" spans="1:20" ht="17.25" customHeight="1" x14ac:dyDescent="0.2">
      <c r="A354" s="970"/>
      <c r="B354" s="970"/>
      <c r="C354" s="978" t="s">
        <v>423</v>
      </c>
      <c r="D354" s="979" t="s">
        <v>1688</v>
      </c>
      <c r="E354" s="963"/>
      <c r="F354" s="827">
        <v>152461</v>
      </c>
      <c r="G354" s="1020">
        <v>6000</v>
      </c>
      <c r="H354" s="1020">
        <v>17040</v>
      </c>
      <c r="I354" s="1182">
        <f t="shared" si="17"/>
        <v>17039</v>
      </c>
      <c r="J354" s="1242">
        <f t="shared" si="18"/>
        <v>99.994131455399057</v>
      </c>
      <c r="K354" s="827"/>
      <c r="L354" s="827"/>
      <c r="M354" s="827"/>
      <c r="N354" s="827"/>
      <c r="O354" s="827"/>
      <c r="P354" s="827">
        <v>17039</v>
      </c>
      <c r="Q354" s="827"/>
      <c r="R354" s="827"/>
      <c r="S354" s="827"/>
      <c r="T354" s="827"/>
    </row>
    <row r="355" spans="1:20" ht="17.25" customHeight="1" x14ac:dyDescent="0.2">
      <c r="A355" s="970"/>
      <c r="B355" s="970"/>
      <c r="C355" s="978" t="s">
        <v>424</v>
      </c>
      <c r="D355" s="993" t="s">
        <v>1453</v>
      </c>
      <c r="E355" s="994"/>
      <c r="F355" s="827">
        <v>152462</v>
      </c>
      <c r="G355" s="1020">
        <v>12675</v>
      </c>
      <c r="H355" s="1020">
        <v>12675</v>
      </c>
      <c r="I355" s="1182">
        <f t="shared" si="17"/>
        <v>12675</v>
      </c>
      <c r="J355" s="1242">
        <f t="shared" si="18"/>
        <v>100</v>
      </c>
      <c r="K355" s="827"/>
      <c r="L355" s="827"/>
      <c r="M355" s="827"/>
      <c r="N355" s="827"/>
      <c r="O355" s="827"/>
      <c r="P355" s="827">
        <v>12675</v>
      </c>
      <c r="Q355" s="827"/>
      <c r="R355" s="827"/>
      <c r="S355" s="827"/>
      <c r="T355" s="827"/>
    </row>
    <row r="356" spans="1:20" ht="17.25" customHeight="1" x14ac:dyDescent="0.2">
      <c r="A356" s="970"/>
      <c r="B356" s="970"/>
      <c r="C356" s="978" t="s">
        <v>425</v>
      </c>
      <c r="D356" s="995" t="s">
        <v>1454</v>
      </c>
      <c r="E356" s="851"/>
      <c r="F356" s="851">
        <v>152463</v>
      </c>
      <c r="G356" s="1023">
        <v>15596</v>
      </c>
      <c r="H356" s="1023">
        <v>18946</v>
      </c>
      <c r="I356" s="1182">
        <f t="shared" si="17"/>
        <v>18946</v>
      </c>
      <c r="J356" s="1242">
        <f t="shared" si="18"/>
        <v>100</v>
      </c>
      <c r="K356" s="827"/>
      <c r="L356" s="827"/>
      <c r="M356" s="827"/>
      <c r="N356" s="827"/>
      <c r="O356" s="827"/>
      <c r="P356" s="827"/>
      <c r="Q356" s="827">
        <v>18946</v>
      </c>
      <c r="R356" s="827"/>
      <c r="S356" s="827"/>
      <c r="T356" s="827"/>
    </row>
    <row r="357" spans="1:20" ht="17.25" customHeight="1" x14ac:dyDescent="0.2">
      <c r="A357" s="970"/>
      <c r="B357" s="970"/>
      <c r="C357" s="978" t="s">
        <v>426</v>
      </c>
      <c r="D357" s="996" t="s">
        <v>1689</v>
      </c>
      <c r="E357" s="470"/>
      <c r="F357" s="851">
        <v>154483</v>
      </c>
      <c r="G357" s="1023">
        <v>4672</v>
      </c>
      <c r="H357" s="1023">
        <v>4672</v>
      </c>
      <c r="I357" s="1182">
        <f t="shared" si="17"/>
        <v>4672</v>
      </c>
      <c r="J357" s="1242">
        <f t="shared" si="18"/>
        <v>100</v>
      </c>
      <c r="K357" s="827"/>
      <c r="L357" s="827"/>
      <c r="M357" s="827"/>
      <c r="N357" s="827"/>
      <c r="O357" s="827"/>
      <c r="P357" s="827"/>
      <c r="Q357" s="827">
        <v>4672</v>
      </c>
      <c r="R357" s="827"/>
      <c r="S357" s="827"/>
      <c r="T357" s="827"/>
    </row>
    <row r="358" spans="1:20" ht="17.25" customHeight="1" x14ac:dyDescent="0.2">
      <c r="A358" s="970"/>
      <c r="B358" s="970"/>
      <c r="C358" s="978" t="s">
        <v>428</v>
      </c>
      <c r="D358" s="979" t="s">
        <v>1332</v>
      </c>
      <c r="E358" s="851"/>
      <c r="F358" s="851">
        <v>154455</v>
      </c>
      <c r="G358" s="1023">
        <v>8510</v>
      </c>
      <c r="H358" s="1023">
        <v>41577</v>
      </c>
      <c r="I358" s="1182">
        <f t="shared" si="17"/>
        <v>17663</v>
      </c>
      <c r="J358" s="1242">
        <f t="shared" si="18"/>
        <v>42.482622603843474</v>
      </c>
      <c r="K358" s="827"/>
      <c r="L358" s="827"/>
      <c r="M358" s="827"/>
      <c r="N358" s="827"/>
      <c r="O358" s="827"/>
      <c r="P358" s="827"/>
      <c r="Q358" s="827">
        <v>17663</v>
      </c>
      <c r="R358" s="827"/>
      <c r="S358" s="827"/>
      <c r="T358" s="827"/>
    </row>
    <row r="359" spans="1:20" ht="17.25" customHeight="1" x14ac:dyDescent="0.2">
      <c r="A359" s="970"/>
      <c r="B359" s="970"/>
      <c r="C359" s="978" t="s">
        <v>429</v>
      </c>
      <c r="D359" s="979" t="s">
        <v>1335</v>
      </c>
      <c r="E359" s="851"/>
      <c r="F359" s="851">
        <v>154458</v>
      </c>
      <c r="G359" s="1023">
        <v>4394</v>
      </c>
      <c r="H359" s="1023">
        <v>4394</v>
      </c>
      <c r="I359" s="1182">
        <f t="shared" si="17"/>
        <v>4315</v>
      </c>
      <c r="J359" s="1242">
        <f t="shared" si="18"/>
        <v>98.202093764223946</v>
      </c>
      <c r="K359" s="827"/>
      <c r="L359" s="827"/>
      <c r="M359" s="827"/>
      <c r="N359" s="827"/>
      <c r="O359" s="827"/>
      <c r="P359" s="827"/>
      <c r="Q359" s="827">
        <v>4315</v>
      </c>
      <c r="R359" s="827"/>
      <c r="S359" s="827"/>
      <c r="T359" s="827"/>
    </row>
    <row r="360" spans="1:20" ht="17.25" customHeight="1" x14ac:dyDescent="0.2">
      <c r="A360" s="970"/>
      <c r="B360" s="970"/>
      <c r="C360" s="978" t="s">
        <v>1194</v>
      </c>
      <c r="D360" s="979" t="s">
        <v>1336</v>
      </c>
      <c r="E360" s="851"/>
      <c r="F360" s="851">
        <v>154461</v>
      </c>
      <c r="G360" s="1023">
        <v>1732</v>
      </c>
      <c r="H360" s="1023">
        <v>1732</v>
      </c>
      <c r="I360" s="1182">
        <f t="shared" si="17"/>
        <v>1731</v>
      </c>
      <c r="J360" s="1242">
        <f t="shared" si="18"/>
        <v>99.942263279445726</v>
      </c>
      <c r="K360" s="827"/>
      <c r="L360" s="827"/>
      <c r="M360" s="827"/>
      <c r="N360" s="827"/>
      <c r="O360" s="827"/>
      <c r="P360" s="827"/>
      <c r="Q360" s="827">
        <v>1731</v>
      </c>
      <c r="R360" s="827"/>
      <c r="S360" s="827"/>
      <c r="T360" s="827"/>
    </row>
    <row r="361" spans="1:20" ht="27.75" customHeight="1" x14ac:dyDescent="0.2">
      <c r="A361" s="970"/>
      <c r="B361" s="970"/>
      <c r="C361" s="978" t="s">
        <v>1195</v>
      </c>
      <c r="D361" s="997" t="s">
        <v>427</v>
      </c>
      <c r="E361" s="998"/>
      <c r="F361" s="823">
        <v>152405</v>
      </c>
      <c r="G361" s="1020">
        <v>4554</v>
      </c>
      <c r="H361" s="1020">
        <v>5987</v>
      </c>
      <c r="I361" s="1182">
        <f t="shared" si="17"/>
        <v>4742</v>
      </c>
      <c r="J361" s="1242">
        <f t="shared" si="18"/>
        <v>79.204944045431773</v>
      </c>
      <c r="K361" s="823"/>
      <c r="L361" s="823"/>
      <c r="M361" s="823">
        <v>1483</v>
      </c>
      <c r="N361" s="823"/>
      <c r="O361" s="823"/>
      <c r="P361" s="823">
        <v>1689</v>
      </c>
      <c r="Q361" s="823">
        <v>1570</v>
      </c>
      <c r="R361" s="823"/>
      <c r="S361" s="823"/>
      <c r="T361" s="823"/>
    </row>
    <row r="362" spans="1:20" ht="15" customHeight="1" x14ac:dyDescent="0.2">
      <c r="A362" s="999"/>
      <c r="B362" s="999"/>
      <c r="C362" s="1000" t="s">
        <v>1196</v>
      </c>
      <c r="D362" s="1001" t="s">
        <v>619</v>
      </c>
      <c r="E362" s="998"/>
      <c r="F362" s="823">
        <v>155427</v>
      </c>
      <c r="G362" s="1020">
        <v>2869</v>
      </c>
      <c r="H362" s="1020">
        <v>7703</v>
      </c>
      <c r="I362" s="1182">
        <f t="shared" si="17"/>
        <v>2869</v>
      </c>
      <c r="J362" s="1242">
        <f t="shared" si="18"/>
        <v>37.245229131507209</v>
      </c>
      <c r="K362" s="823"/>
      <c r="L362" s="823"/>
      <c r="M362" s="823"/>
      <c r="N362" s="823"/>
      <c r="O362" s="823"/>
      <c r="P362" s="823"/>
      <c r="Q362" s="823">
        <v>2869</v>
      </c>
      <c r="R362" s="823"/>
      <c r="S362" s="823"/>
      <c r="T362" s="823"/>
    </row>
    <row r="363" spans="1:20" ht="17.25" customHeight="1" x14ac:dyDescent="0.2">
      <c r="A363" s="999"/>
      <c r="B363" s="999"/>
      <c r="C363" s="1000" t="s">
        <v>1197</v>
      </c>
      <c r="D363" s="1002" t="s">
        <v>1193</v>
      </c>
      <c r="E363" s="998"/>
      <c r="F363" s="998">
        <v>152442</v>
      </c>
      <c r="G363" s="1023">
        <v>14756</v>
      </c>
      <c r="H363" s="1023">
        <v>27256</v>
      </c>
      <c r="I363" s="1182">
        <f t="shared" si="17"/>
        <v>25960</v>
      </c>
      <c r="J363" s="1242">
        <f t="shared" si="18"/>
        <v>95.245083651306146</v>
      </c>
      <c r="K363" s="823"/>
      <c r="L363" s="823"/>
      <c r="M363" s="823"/>
      <c r="N363" s="823"/>
      <c r="O363" s="823"/>
      <c r="P363" s="823">
        <v>25960</v>
      </c>
      <c r="Q363" s="823"/>
      <c r="R363" s="823"/>
      <c r="S363" s="823"/>
      <c r="T363" s="823"/>
    </row>
    <row r="364" spans="1:20" ht="15.6" customHeight="1" x14ac:dyDescent="0.2">
      <c r="A364" s="999"/>
      <c r="B364" s="999"/>
      <c r="C364" s="1003" t="s">
        <v>356</v>
      </c>
      <c r="D364" s="471" t="s">
        <v>430</v>
      </c>
      <c r="E364" s="1004"/>
      <c r="F364" s="1005"/>
      <c r="G364" s="1123"/>
      <c r="H364" s="1123"/>
      <c r="I364" s="1182"/>
      <c r="J364" s="1242"/>
      <c r="K364" s="823"/>
      <c r="L364" s="823"/>
      <c r="M364" s="823"/>
      <c r="N364" s="823"/>
      <c r="O364" s="823"/>
      <c r="P364" s="823"/>
      <c r="Q364" s="823"/>
      <c r="R364" s="823"/>
      <c r="S364" s="823"/>
      <c r="T364" s="823"/>
    </row>
    <row r="365" spans="1:20" ht="15.6" customHeight="1" x14ac:dyDescent="0.2">
      <c r="A365" s="999"/>
      <c r="B365" s="999"/>
      <c r="C365" s="1006" t="s">
        <v>1690</v>
      </c>
      <c r="D365" s="1007" t="s">
        <v>1691</v>
      </c>
      <c r="E365" s="1004"/>
      <c r="F365" s="823">
        <v>152514</v>
      </c>
      <c r="G365" s="1020"/>
      <c r="H365" s="1020">
        <v>0</v>
      </c>
      <c r="I365" s="1182">
        <f t="shared" si="17"/>
        <v>0</v>
      </c>
      <c r="J365" s="1242"/>
      <c r="K365" s="823"/>
      <c r="L365" s="823"/>
      <c r="M365" s="823"/>
      <c r="N365" s="823"/>
      <c r="O365" s="823"/>
      <c r="P365" s="823"/>
      <c r="Q365" s="823"/>
      <c r="R365" s="823"/>
      <c r="S365" s="823"/>
      <c r="T365" s="823"/>
    </row>
    <row r="366" spans="1:20" ht="15.6" customHeight="1" x14ac:dyDescent="0.2">
      <c r="A366" s="999"/>
      <c r="B366" s="999"/>
      <c r="C366" s="1006" t="s">
        <v>1692</v>
      </c>
      <c r="D366" s="1007" t="s">
        <v>1693</v>
      </c>
      <c r="E366" s="1004"/>
      <c r="F366" s="823">
        <v>152515</v>
      </c>
      <c r="G366" s="1020"/>
      <c r="H366" s="1020">
        <v>0</v>
      </c>
      <c r="I366" s="1182">
        <f t="shared" si="17"/>
        <v>0</v>
      </c>
      <c r="J366" s="1242"/>
      <c r="K366" s="823"/>
      <c r="L366" s="823"/>
      <c r="M366" s="823"/>
      <c r="N366" s="823"/>
      <c r="O366" s="823"/>
      <c r="P366" s="823"/>
      <c r="Q366" s="823"/>
      <c r="R366" s="823"/>
      <c r="S366" s="823"/>
      <c r="T366" s="823"/>
    </row>
    <row r="367" spans="1:20" ht="15.6" customHeight="1" x14ac:dyDescent="0.2">
      <c r="A367" s="999"/>
      <c r="B367" s="999"/>
      <c r="C367" s="1008" t="s">
        <v>1694</v>
      </c>
      <c r="D367" s="1007" t="s">
        <v>1695</v>
      </c>
      <c r="E367" s="1004"/>
      <c r="F367" s="823">
        <v>154526</v>
      </c>
      <c r="G367" s="1020"/>
      <c r="H367" s="1020">
        <v>5878</v>
      </c>
      <c r="I367" s="1182">
        <f t="shared" si="17"/>
        <v>5877</v>
      </c>
      <c r="J367" s="1242">
        <f t="shared" si="18"/>
        <v>99.982987410683904</v>
      </c>
      <c r="K367" s="823"/>
      <c r="L367" s="823"/>
      <c r="M367" s="823"/>
      <c r="N367" s="823"/>
      <c r="O367" s="823"/>
      <c r="P367" s="823">
        <v>5877</v>
      </c>
      <c r="Q367" s="823"/>
      <c r="R367" s="823"/>
      <c r="S367" s="823"/>
      <c r="T367" s="823"/>
    </row>
    <row r="368" spans="1:20" ht="15.6" customHeight="1" x14ac:dyDescent="0.2">
      <c r="A368" s="999"/>
      <c r="B368" s="999"/>
      <c r="C368" s="1009"/>
      <c r="D368" s="1010" t="s">
        <v>1598</v>
      </c>
      <c r="E368" s="1004"/>
      <c r="F368" s="1005"/>
      <c r="G368" s="1123"/>
      <c r="H368" s="1123"/>
      <c r="I368" s="1182"/>
      <c r="J368" s="1242"/>
      <c r="K368" s="823"/>
      <c r="L368" s="823"/>
      <c r="M368" s="823"/>
      <c r="N368" s="823"/>
      <c r="O368" s="823"/>
      <c r="P368" s="823"/>
      <c r="Q368" s="823"/>
      <c r="R368" s="823"/>
      <c r="S368" s="823"/>
      <c r="T368" s="823"/>
    </row>
    <row r="369" spans="1:20" ht="17.25" customHeight="1" x14ac:dyDescent="0.2">
      <c r="A369" s="999"/>
      <c r="B369" s="999"/>
      <c r="C369" s="1008" t="s">
        <v>431</v>
      </c>
      <c r="D369" s="1011" t="s">
        <v>1461</v>
      </c>
      <c r="E369" s="998"/>
      <c r="F369" s="823">
        <v>152574</v>
      </c>
      <c r="G369" s="1020">
        <v>12321</v>
      </c>
      <c r="H369" s="1020">
        <v>55055</v>
      </c>
      <c r="I369" s="1182">
        <f t="shared" si="17"/>
        <v>50644</v>
      </c>
      <c r="J369" s="1242">
        <f t="shared" si="18"/>
        <v>91.988011988011991</v>
      </c>
      <c r="K369" s="823"/>
      <c r="L369" s="823"/>
      <c r="M369" s="823"/>
      <c r="N369" s="823"/>
      <c r="O369" s="823"/>
      <c r="P369" s="823">
        <v>50644</v>
      </c>
      <c r="Q369" s="823"/>
      <c r="R369" s="823"/>
      <c r="S369" s="823"/>
      <c r="T369" s="823"/>
    </row>
    <row r="370" spans="1:20" ht="17.25" customHeight="1" x14ac:dyDescent="0.2">
      <c r="A370" s="999"/>
      <c r="B370" s="999"/>
      <c r="C370" s="1008" t="s">
        <v>1696</v>
      </c>
      <c r="D370" s="1011" t="s">
        <v>1462</v>
      </c>
      <c r="E370" s="470"/>
      <c r="F370" s="823">
        <v>152584</v>
      </c>
      <c r="G370" s="1020">
        <v>3000</v>
      </c>
      <c r="H370" s="1020">
        <v>1614</v>
      </c>
      <c r="I370" s="1182">
        <f t="shared" si="17"/>
        <v>1614</v>
      </c>
      <c r="J370" s="1242">
        <f t="shared" si="18"/>
        <v>100</v>
      </c>
      <c r="K370" s="823"/>
      <c r="L370" s="823"/>
      <c r="M370" s="823"/>
      <c r="N370" s="823"/>
      <c r="O370" s="823"/>
      <c r="P370" s="823">
        <v>1614</v>
      </c>
      <c r="Q370" s="823"/>
      <c r="R370" s="823"/>
      <c r="S370" s="823"/>
      <c r="T370" s="823"/>
    </row>
    <row r="371" spans="1:20" ht="25.9" customHeight="1" x14ac:dyDescent="0.2">
      <c r="A371" s="999"/>
      <c r="B371" s="999"/>
      <c r="C371" s="1008" t="s">
        <v>1697</v>
      </c>
      <c r="D371" s="1012" t="s">
        <v>1698</v>
      </c>
      <c r="E371" s="998"/>
      <c r="F371" s="823">
        <v>154525</v>
      </c>
      <c r="G371" s="1020">
        <v>1500</v>
      </c>
      <c r="H371" s="1020">
        <v>2032</v>
      </c>
      <c r="I371" s="1182">
        <f t="shared" si="17"/>
        <v>2032</v>
      </c>
      <c r="J371" s="1242">
        <f t="shared" si="18"/>
        <v>100</v>
      </c>
      <c r="K371" s="823"/>
      <c r="L371" s="823"/>
      <c r="M371" s="823">
        <v>2032</v>
      </c>
      <c r="N371" s="823"/>
      <c r="O371" s="823"/>
      <c r="P371" s="823"/>
      <c r="Q371" s="823"/>
      <c r="R371" s="823"/>
      <c r="S371" s="823"/>
      <c r="T371" s="823"/>
    </row>
    <row r="372" spans="1:20" ht="17.25" customHeight="1" x14ac:dyDescent="0.2">
      <c r="A372" s="999"/>
      <c r="B372" s="999"/>
      <c r="C372" s="1008" t="s">
        <v>1699</v>
      </c>
      <c r="D372" s="1013" t="s">
        <v>1700</v>
      </c>
      <c r="E372" s="1014"/>
      <c r="F372" s="823">
        <v>152562</v>
      </c>
      <c r="G372" s="1020">
        <v>10776</v>
      </c>
      <c r="H372" s="1020">
        <v>24036</v>
      </c>
      <c r="I372" s="1182">
        <f t="shared" si="17"/>
        <v>7175</v>
      </c>
      <c r="J372" s="1242">
        <f t="shared" si="18"/>
        <v>29.851056748211018</v>
      </c>
      <c r="K372" s="823"/>
      <c r="L372" s="823"/>
      <c r="M372" s="823"/>
      <c r="N372" s="823"/>
      <c r="O372" s="823"/>
      <c r="P372" s="823">
        <v>7175</v>
      </c>
      <c r="Q372" s="823"/>
      <c r="R372" s="823"/>
      <c r="S372" s="823"/>
      <c r="T372" s="823"/>
    </row>
    <row r="373" spans="1:20" ht="14.45" customHeight="1" x14ac:dyDescent="0.2">
      <c r="A373" s="999"/>
      <c r="B373" s="999"/>
      <c r="C373" s="1015" t="s">
        <v>432</v>
      </c>
      <c r="D373" s="1016" t="s">
        <v>433</v>
      </c>
      <c r="E373" s="1004"/>
      <c r="F373" s="1005"/>
      <c r="G373" s="1123"/>
      <c r="H373" s="1123"/>
      <c r="I373" s="1182"/>
      <c r="J373" s="1242"/>
      <c r="K373" s="823"/>
      <c r="L373" s="823"/>
      <c r="M373" s="823"/>
      <c r="N373" s="823"/>
      <c r="O373" s="823"/>
      <c r="P373" s="823"/>
      <c r="Q373" s="823"/>
      <c r="R373" s="823"/>
      <c r="S373" s="823"/>
      <c r="T373" s="823"/>
    </row>
    <row r="374" spans="1:20" ht="14.45" customHeight="1" x14ac:dyDescent="0.2">
      <c r="A374" s="999"/>
      <c r="B374" s="999"/>
      <c r="C374" s="991" t="s">
        <v>434</v>
      </c>
      <c r="D374" s="1017" t="s">
        <v>435</v>
      </c>
      <c r="E374" s="1004"/>
      <c r="F374" s="1005"/>
      <c r="G374" s="1123"/>
      <c r="H374" s="1123"/>
      <c r="I374" s="1182"/>
      <c r="J374" s="1242"/>
      <c r="K374" s="823"/>
      <c r="L374" s="823"/>
      <c r="M374" s="823"/>
      <c r="N374" s="823"/>
      <c r="O374" s="823"/>
      <c r="P374" s="823"/>
      <c r="Q374" s="823"/>
      <c r="R374" s="823"/>
      <c r="S374" s="823"/>
      <c r="T374" s="823"/>
    </row>
    <row r="375" spans="1:20" ht="15" customHeight="1" x14ac:dyDescent="0.2">
      <c r="A375" s="999"/>
      <c r="B375" s="999"/>
      <c r="C375" s="1000" t="s">
        <v>1463</v>
      </c>
      <c r="D375" s="1018" t="s">
        <v>436</v>
      </c>
      <c r="E375" s="1019"/>
      <c r="F375" s="1020">
        <v>152801</v>
      </c>
      <c r="G375" s="1020">
        <v>5000</v>
      </c>
      <c r="H375" s="1020">
        <v>23995</v>
      </c>
      <c r="I375" s="1182">
        <f t="shared" si="17"/>
        <v>12918</v>
      </c>
      <c r="J375" s="1242">
        <f t="shared" si="18"/>
        <v>53.836215878307982</v>
      </c>
      <c r="K375" s="1020"/>
      <c r="L375" s="1020"/>
      <c r="M375" s="1020">
        <v>2788</v>
      </c>
      <c r="N375" s="1020"/>
      <c r="O375" s="1020"/>
      <c r="P375" s="1020">
        <v>3232</v>
      </c>
      <c r="Q375" s="1020">
        <v>6898</v>
      </c>
      <c r="R375" s="1020"/>
      <c r="S375" s="1020"/>
      <c r="T375" s="1020"/>
    </row>
    <row r="376" spans="1:20" ht="15.6" customHeight="1" x14ac:dyDescent="0.2">
      <c r="A376" s="1021"/>
      <c r="B376" s="1021"/>
      <c r="C376" s="472" t="s">
        <v>437</v>
      </c>
      <c r="D376" s="1022" t="s">
        <v>357</v>
      </c>
      <c r="E376" s="1023"/>
      <c r="F376" s="1020"/>
      <c r="G376" s="1020"/>
      <c r="H376" s="1020"/>
      <c r="I376" s="1182"/>
      <c r="J376" s="1242"/>
      <c r="K376" s="1020"/>
      <c r="L376" s="1020"/>
      <c r="M376" s="1020"/>
      <c r="N376" s="1020"/>
      <c r="O376" s="1020"/>
      <c r="P376" s="1020"/>
      <c r="Q376" s="1020"/>
      <c r="R376" s="1020"/>
      <c r="S376" s="1020"/>
      <c r="T376" s="1020"/>
    </row>
    <row r="377" spans="1:20" ht="17.25" customHeight="1" x14ac:dyDescent="0.2">
      <c r="A377" s="1021"/>
      <c r="B377" s="1021"/>
      <c r="C377" s="1024" t="s">
        <v>438</v>
      </c>
      <c r="D377" s="1025" t="s">
        <v>421</v>
      </c>
      <c r="E377" s="1023"/>
      <c r="F377" s="1020">
        <v>152947</v>
      </c>
      <c r="G377" s="1020">
        <v>4000</v>
      </c>
      <c r="H377" s="1020">
        <v>5599</v>
      </c>
      <c r="I377" s="1182">
        <f t="shared" si="17"/>
        <v>4301</v>
      </c>
      <c r="J377" s="1242">
        <f t="shared" si="18"/>
        <v>76.817288801571706</v>
      </c>
      <c r="K377" s="1020"/>
      <c r="L377" s="1020"/>
      <c r="M377" s="1020"/>
      <c r="N377" s="1020"/>
      <c r="O377" s="1020"/>
      <c r="P377" s="1020">
        <v>4301</v>
      </c>
      <c r="Q377" s="1020"/>
      <c r="R377" s="1020"/>
      <c r="S377" s="1020"/>
      <c r="T377" s="1020"/>
    </row>
    <row r="378" spans="1:20" ht="17.25" customHeight="1" x14ac:dyDescent="0.2">
      <c r="A378" s="1021"/>
      <c r="B378" s="1021"/>
      <c r="C378" s="1024" t="s">
        <v>439</v>
      </c>
      <c r="D378" s="1026" t="s">
        <v>1701</v>
      </c>
      <c r="E378" s="1023"/>
      <c r="F378" s="1020">
        <v>154908</v>
      </c>
      <c r="G378" s="1020">
        <v>2500</v>
      </c>
      <c r="H378" s="1020">
        <v>13416</v>
      </c>
      <c r="I378" s="1182">
        <f t="shared" si="17"/>
        <v>3072</v>
      </c>
      <c r="J378" s="1242">
        <f t="shared" si="18"/>
        <v>22.898032200357783</v>
      </c>
      <c r="K378" s="1020"/>
      <c r="L378" s="1020"/>
      <c r="M378" s="1020">
        <v>1077</v>
      </c>
      <c r="N378" s="1020"/>
      <c r="O378" s="1020"/>
      <c r="P378" s="1020">
        <v>1995</v>
      </c>
      <c r="Q378" s="1020"/>
      <c r="R378" s="1020"/>
      <c r="S378" s="1020"/>
      <c r="T378" s="1020"/>
    </row>
    <row r="379" spans="1:20" ht="17.25" customHeight="1" x14ac:dyDescent="0.2">
      <c r="A379" s="1021"/>
      <c r="B379" s="1021"/>
      <c r="C379" s="1027" t="s">
        <v>1464</v>
      </c>
      <c r="D379" s="1028" t="s">
        <v>1702</v>
      </c>
      <c r="E379" s="1029"/>
      <c r="F379" s="1020">
        <v>154909</v>
      </c>
      <c r="G379" s="1020"/>
      <c r="H379" s="1020">
        <v>11100</v>
      </c>
      <c r="I379" s="1182">
        <f t="shared" si="17"/>
        <v>11099</v>
      </c>
      <c r="J379" s="1242">
        <f t="shared" si="18"/>
        <v>99.990990990990994</v>
      </c>
      <c r="K379" s="1020"/>
      <c r="L379" s="1020"/>
      <c r="M379" s="1020">
        <v>2794</v>
      </c>
      <c r="N379" s="1020"/>
      <c r="O379" s="1020"/>
      <c r="P379" s="1020"/>
      <c r="Q379" s="1020">
        <v>7869</v>
      </c>
      <c r="R379" s="1020">
        <v>436</v>
      </c>
      <c r="S379" s="1020"/>
      <c r="T379" s="1020"/>
    </row>
    <row r="380" spans="1:20" ht="17.25" customHeight="1" x14ac:dyDescent="0.2">
      <c r="A380" s="1021"/>
      <c r="B380" s="1021"/>
      <c r="C380" s="813" t="s">
        <v>1198</v>
      </c>
      <c r="D380" s="1028" t="s">
        <v>1703</v>
      </c>
      <c r="E380" s="1030"/>
      <c r="F380" s="1020">
        <v>152912</v>
      </c>
      <c r="G380" s="1020"/>
      <c r="H380" s="1020">
        <v>2000</v>
      </c>
      <c r="I380" s="1182">
        <f t="shared" si="17"/>
        <v>0</v>
      </c>
      <c r="J380" s="1242">
        <f t="shared" si="18"/>
        <v>0</v>
      </c>
      <c r="K380" s="1020"/>
      <c r="L380" s="1020"/>
      <c r="M380" s="1020"/>
      <c r="N380" s="1020"/>
      <c r="O380" s="1020"/>
      <c r="P380" s="1020"/>
      <c r="Q380" s="1020"/>
      <c r="R380" s="1020"/>
      <c r="S380" s="1020"/>
      <c r="T380" s="1020"/>
    </row>
    <row r="381" spans="1:20" ht="17.25" customHeight="1" x14ac:dyDescent="0.2">
      <c r="A381" s="1021"/>
      <c r="B381" s="1021"/>
      <c r="C381" s="1031"/>
      <c r="D381" s="1028" t="s">
        <v>1598</v>
      </c>
      <c r="E381" s="1023"/>
      <c r="F381" s="1020"/>
      <c r="G381" s="1020"/>
      <c r="H381" s="1020"/>
      <c r="I381" s="1182"/>
      <c r="J381" s="1242"/>
      <c r="K381" s="1020"/>
      <c r="L381" s="1020"/>
      <c r="M381" s="1020"/>
      <c r="N381" s="1020"/>
      <c r="O381" s="1020"/>
      <c r="P381" s="1020"/>
      <c r="Q381" s="1020"/>
      <c r="R381" s="1020"/>
      <c r="S381" s="1020"/>
      <c r="T381" s="1020"/>
    </row>
    <row r="382" spans="1:20" ht="24.6" customHeight="1" x14ac:dyDescent="0.2">
      <c r="A382" s="1021"/>
      <c r="B382" s="1021"/>
      <c r="C382" s="813" t="s">
        <v>440</v>
      </c>
      <c r="D382" s="1032" t="s">
        <v>1199</v>
      </c>
      <c r="E382" s="1023"/>
      <c r="F382" s="1020">
        <v>152937</v>
      </c>
      <c r="G382" s="1020">
        <v>73909</v>
      </c>
      <c r="H382" s="1020">
        <v>54468</v>
      </c>
      <c r="I382" s="1182">
        <f t="shared" si="17"/>
        <v>24771</v>
      </c>
      <c r="J382" s="1242">
        <f t="shared" si="18"/>
        <v>45.478078871998243</v>
      </c>
      <c r="K382" s="1020"/>
      <c r="L382" s="1020"/>
      <c r="M382" s="1020">
        <v>1263</v>
      </c>
      <c r="N382" s="1020"/>
      <c r="O382" s="1020"/>
      <c r="P382" s="1020">
        <v>23508</v>
      </c>
      <c r="Q382" s="1020"/>
      <c r="R382" s="1020"/>
      <c r="S382" s="1020"/>
      <c r="T382" s="1020"/>
    </row>
    <row r="383" spans="1:20" ht="20.25" customHeight="1" x14ac:dyDescent="0.2">
      <c r="A383" s="1033"/>
      <c r="B383" s="1033"/>
      <c r="C383" s="1034"/>
      <c r="D383" s="1706" t="s">
        <v>441</v>
      </c>
      <c r="E383" s="1707"/>
      <c r="F383" s="1035"/>
      <c r="G383" s="1035">
        <f>SUM(G320:G382)</f>
        <v>3974143</v>
      </c>
      <c r="H383" s="1035">
        <f t="shared" ref="H383:T383" si="19">SUM(H320:H382)</f>
        <v>4577651</v>
      </c>
      <c r="I383" s="1035">
        <f t="shared" si="19"/>
        <v>3968637</v>
      </c>
      <c r="J383" s="1243">
        <f t="shared" si="18"/>
        <v>86.695927671200806</v>
      </c>
      <c r="K383" s="1035">
        <f t="shared" si="19"/>
        <v>16488</v>
      </c>
      <c r="L383" s="1035">
        <f t="shared" si="19"/>
        <v>2275</v>
      </c>
      <c r="M383" s="1297">
        <f t="shared" si="19"/>
        <v>2317852</v>
      </c>
      <c r="N383" s="1035">
        <f t="shared" si="19"/>
        <v>0</v>
      </c>
      <c r="O383" s="1035">
        <f t="shared" si="19"/>
        <v>1225085</v>
      </c>
      <c r="P383" s="1035">
        <f t="shared" si="19"/>
        <v>235977</v>
      </c>
      <c r="Q383" s="1035">
        <f t="shared" si="19"/>
        <v>170524</v>
      </c>
      <c r="R383" s="1035">
        <f t="shared" si="19"/>
        <v>436</v>
      </c>
      <c r="S383" s="1035">
        <f t="shared" si="19"/>
        <v>0</v>
      </c>
      <c r="T383" s="1035">
        <f t="shared" si="19"/>
        <v>0</v>
      </c>
    </row>
    <row r="384" spans="1:20" ht="15" customHeight="1" x14ac:dyDescent="0.2">
      <c r="A384" s="1027">
        <v>1</v>
      </c>
      <c r="B384" s="1027">
        <v>16</v>
      </c>
      <c r="C384" s="813"/>
      <c r="D384" s="1036" t="s">
        <v>442</v>
      </c>
      <c r="E384" s="1023"/>
      <c r="F384" s="1020"/>
      <c r="G384" s="1020"/>
      <c r="H384" s="1020"/>
      <c r="I384" s="1182"/>
      <c r="J384" s="1242"/>
      <c r="K384" s="1020"/>
      <c r="L384" s="1037"/>
      <c r="M384" s="1037"/>
      <c r="N384" s="1037"/>
      <c r="O384" s="1037"/>
      <c r="P384" s="1037"/>
      <c r="Q384" s="1020"/>
      <c r="R384" s="1020"/>
      <c r="S384" s="1020"/>
      <c r="T384" s="1020"/>
    </row>
    <row r="385" spans="1:20" ht="15" customHeight="1" x14ac:dyDescent="0.2">
      <c r="A385" s="1027"/>
      <c r="B385" s="1027"/>
      <c r="C385" s="813"/>
      <c r="D385" s="1038" t="s">
        <v>165</v>
      </c>
      <c r="E385" s="1023"/>
      <c r="F385" s="1020"/>
      <c r="G385" s="1020"/>
      <c r="H385" s="1020"/>
      <c r="I385" s="1182"/>
      <c r="J385" s="1242"/>
      <c r="K385" s="1020"/>
      <c r="L385" s="1037"/>
      <c r="M385" s="1037"/>
      <c r="N385" s="1037"/>
      <c r="O385" s="1037"/>
      <c r="P385" s="1037"/>
      <c r="Q385" s="1020"/>
      <c r="R385" s="1020"/>
      <c r="S385" s="1020"/>
      <c r="T385" s="1020"/>
    </row>
    <row r="386" spans="1:20" ht="15" customHeight="1" x14ac:dyDescent="0.2">
      <c r="A386" s="1027"/>
      <c r="B386" s="1027"/>
      <c r="C386" s="813"/>
      <c r="D386" s="1028" t="s">
        <v>583</v>
      </c>
      <c r="E386" s="1020">
        <v>2</v>
      </c>
      <c r="F386" s="1020">
        <v>161910</v>
      </c>
      <c r="G386" s="1020">
        <v>4503</v>
      </c>
      <c r="H386" s="1020">
        <v>7670</v>
      </c>
      <c r="I386" s="1182">
        <f t="shared" si="17"/>
        <v>4183</v>
      </c>
      <c r="J386" s="1242">
        <f t="shared" si="18"/>
        <v>54.537157757496743</v>
      </c>
      <c r="K386" s="1020"/>
      <c r="L386" s="1020"/>
      <c r="M386" s="1020">
        <v>1901</v>
      </c>
      <c r="N386" s="1020"/>
      <c r="O386" s="1020"/>
      <c r="P386" s="1020">
        <v>737</v>
      </c>
      <c r="Q386" s="1020">
        <v>1545</v>
      </c>
      <c r="R386" s="1020"/>
      <c r="S386" s="1020"/>
      <c r="T386" s="1020"/>
    </row>
    <row r="387" spans="1:20" ht="15" customHeight="1" x14ac:dyDescent="0.2">
      <c r="A387" s="1027"/>
      <c r="B387" s="1027"/>
      <c r="C387" s="813"/>
      <c r="D387" s="1028" t="s">
        <v>443</v>
      </c>
      <c r="E387" s="1020">
        <v>1</v>
      </c>
      <c r="F387" s="1020">
        <v>161908</v>
      </c>
      <c r="G387" s="1020">
        <v>42332</v>
      </c>
      <c r="H387" s="1020">
        <v>50024</v>
      </c>
      <c r="I387" s="1182">
        <f t="shared" si="17"/>
        <v>38047</v>
      </c>
      <c r="J387" s="1242">
        <f t="shared" si="18"/>
        <v>76.057492403646251</v>
      </c>
      <c r="K387" s="1020"/>
      <c r="L387" s="1020"/>
      <c r="M387" s="1020">
        <v>22350</v>
      </c>
      <c r="N387" s="1020"/>
      <c r="O387" s="1020"/>
      <c r="P387" s="1020">
        <v>460</v>
      </c>
      <c r="Q387" s="1020">
        <v>11737</v>
      </c>
      <c r="R387" s="1020">
        <v>3500</v>
      </c>
      <c r="S387" s="1020"/>
      <c r="T387" s="1020"/>
    </row>
    <row r="388" spans="1:20" ht="29.25" customHeight="1" x14ac:dyDescent="0.2">
      <c r="A388" s="1027"/>
      <c r="B388" s="1027"/>
      <c r="C388" s="813"/>
      <c r="D388" s="1039" t="s">
        <v>584</v>
      </c>
      <c r="E388" s="1020">
        <v>2</v>
      </c>
      <c r="F388" s="1020">
        <v>161911</v>
      </c>
      <c r="G388" s="1020">
        <v>28454</v>
      </c>
      <c r="H388" s="1020">
        <v>23938</v>
      </c>
      <c r="I388" s="1182">
        <f t="shared" si="17"/>
        <v>21635</v>
      </c>
      <c r="J388" s="1242">
        <f t="shared" si="18"/>
        <v>90.3793132258334</v>
      </c>
      <c r="K388" s="1020"/>
      <c r="L388" s="1020"/>
      <c r="M388" s="1020">
        <v>13551</v>
      </c>
      <c r="N388" s="1020"/>
      <c r="O388" s="1020">
        <v>200</v>
      </c>
      <c r="P388" s="1020">
        <v>1362</v>
      </c>
      <c r="Q388" s="1020">
        <v>6522</v>
      </c>
      <c r="R388" s="1020"/>
      <c r="S388" s="1020"/>
      <c r="T388" s="1020"/>
    </row>
    <row r="389" spans="1:20" ht="24" customHeight="1" x14ac:dyDescent="0.2">
      <c r="A389" s="1027"/>
      <c r="B389" s="1027"/>
      <c r="C389" s="813"/>
      <c r="D389" s="1040" t="s">
        <v>444</v>
      </c>
      <c r="E389" s="1020">
        <v>2</v>
      </c>
      <c r="F389" s="1020">
        <v>161904</v>
      </c>
      <c r="G389" s="1020">
        <v>11316</v>
      </c>
      <c r="H389" s="1020">
        <v>11297</v>
      </c>
      <c r="I389" s="1182">
        <f t="shared" si="17"/>
        <v>5731</v>
      </c>
      <c r="J389" s="1242">
        <f t="shared" si="18"/>
        <v>50.730282375851999</v>
      </c>
      <c r="K389" s="1020">
        <v>98</v>
      </c>
      <c r="L389" s="1020">
        <v>34</v>
      </c>
      <c r="M389" s="1020">
        <v>5599</v>
      </c>
      <c r="N389" s="1020"/>
      <c r="O389" s="1020"/>
      <c r="P389" s="1020"/>
      <c r="Q389" s="1020"/>
      <c r="R389" s="1020"/>
      <c r="S389" s="1020"/>
      <c r="T389" s="1020"/>
    </row>
    <row r="390" spans="1:20" ht="24" customHeight="1" x14ac:dyDescent="0.2">
      <c r="A390" s="1027"/>
      <c r="B390" s="1027"/>
      <c r="C390" s="813"/>
      <c r="D390" s="1040" t="s">
        <v>1465</v>
      </c>
      <c r="E390" s="1020">
        <v>2</v>
      </c>
      <c r="F390" s="1020">
        <v>161913</v>
      </c>
      <c r="G390" s="1020">
        <v>1000</v>
      </c>
      <c r="H390" s="1020">
        <v>0</v>
      </c>
      <c r="I390" s="1182">
        <f t="shared" si="17"/>
        <v>0</v>
      </c>
      <c r="J390" s="1242"/>
      <c r="K390" s="1020"/>
      <c r="L390" s="1020"/>
      <c r="M390" s="1020"/>
      <c r="N390" s="1020"/>
      <c r="O390" s="1020"/>
      <c r="P390" s="1020"/>
      <c r="Q390" s="1020"/>
      <c r="R390" s="1020"/>
      <c r="S390" s="1020"/>
      <c r="T390" s="1020"/>
    </row>
    <row r="391" spans="1:20" ht="14.1" customHeight="1" x14ac:dyDescent="0.2">
      <c r="A391" s="1027"/>
      <c r="B391" s="1027"/>
      <c r="C391" s="813"/>
      <c r="D391" s="1041" t="s">
        <v>175</v>
      </c>
      <c r="E391" s="130"/>
      <c r="F391" s="1020"/>
      <c r="G391" s="1020"/>
      <c r="H391" s="1020"/>
      <c r="I391" s="1182"/>
      <c r="J391" s="1242"/>
      <c r="K391" s="1020"/>
      <c r="L391" s="1037"/>
      <c r="M391" s="1020"/>
      <c r="N391" s="1037"/>
      <c r="O391" s="1037"/>
      <c r="P391" s="1037"/>
      <c r="Q391" s="1020"/>
      <c r="R391" s="1020"/>
      <c r="S391" s="1020"/>
      <c r="T391" s="1020"/>
    </row>
    <row r="392" spans="1:20" ht="14.1" customHeight="1" x14ac:dyDescent="0.2">
      <c r="A392" s="1027"/>
      <c r="B392" s="1027"/>
      <c r="C392" s="813"/>
      <c r="D392" s="1042" t="s">
        <v>395</v>
      </c>
      <c r="E392" s="1020">
        <v>2</v>
      </c>
      <c r="F392" s="1020">
        <v>151606</v>
      </c>
      <c r="G392" s="1020">
        <v>1200</v>
      </c>
      <c r="H392" s="1020">
        <v>1200</v>
      </c>
      <c r="I392" s="1182">
        <f t="shared" ref="I392:I455" si="20">SUM(K392:T392)</f>
        <v>1120</v>
      </c>
      <c r="J392" s="1242">
        <f t="shared" ref="J392:J455" si="21">I392/H392*100</f>
        <v>93.333333333333329</v>
      </c>
      <c r="K392" s="1020"/>
      <c r="L392" s="1020"/>
      <c r="M392" s="1020"/>
      <c r="N392" s="1020"/>
      <c r="O392" s="1020">
        <v>870</v>
      </c>
      <c r="P392" s="1020"/>
      <c r="Q392" s="1020"/>
      <c r="R392" s="1020">
        <v>250</v>
      </c>
      <c r="S392" s="1020"/>
      <c r="T392" s="1020"/>
    </row>
    <row r="393" spans="1:20" ht="16.5" customHeight="1" x14ac:dyDescent="0.2">
      <c r="A393" s="1027"/>
      <c r="B393" s="1027"/>
      <c r="C393" s="813"/>
      <c r="D393" s="1041" t="s">
        <v>178</v>
      </c>
      <c r="E393" s="130"/>
      <c r="F393" s="1020"/>
      <c r="G393" s="1020"/>
      <c r="H393" s="1020"/>
      <c r="I393" s="1182"/>
      <c r="J393" s="1242"/>
      <c r="K393" s="1020"/>
      <c r="L393" s="1037"/>
      <c r="M393" s="1020"/>
      <c r="N393" s="1037"/>
      <c r="O393" s="1037"/>
      <c r="P393" s="1037"/>
      <c r="Q393" s="1020"/>
      <c r="R393" s="1020"/>
      <c r="S393" s="1020"/>
      <c r="T393" s="1020"/>
    </row>
    <row r="394" spans="1:20" ht="28.9" customHeight="1" x14ac:dyDescent="0.2">
      <c r="A394" s="1027"/>
      <c r="B394" s="1027"/>
      <c r="C394" s="813"/>
      <c r="D394" s="1040" t="s">
        <v>1267</v>
      </c>
      <c r="E394" s="1020">
        <v>2</v>
      </c>
      <c r="F394" s="1020">
        <v>151203</v>
      </c>
      <c r="G394" s="1020">
        <v>27031</v>
      </c>
      <c r="H394" s="1020">
        <v>27031</v>
      </c>
      <c r="I394" s="1182">
        <f t="shared" si="20"/>
        <v>21095</v>
      </c>
      <c r="J394" s="1242">
        <f t="shared" si="21"/>
        <v>78.04002811586696</v>
      </c>
      <c r="K394" s="1020"/>
      <c r="L394" s="1020"/>
      <c r="M394" s="1020">
        <v>19855</v>
      </c>
      <c r="N394" s="1020"/>
      <c r="O394" s="1020"/>
      <c r="P394" s="1020">
        <v>1240</v>
      </c>
      <c r="Q394" s="1020"/>
      <c r="R394" s="1020"/>
      <c r="S394" s="1020"/>
      <c r="T394" s="1020"/>
    </row>
    <row r="395" spans="1:20" ht="14.1" customHeight="1" x14ac:dyDescent="0.2">
      <c r="A395" s="1043"/>
      <c r="B395" s="1043"/>
      <c r="C395" s="1044"/>
      <c r="D395" s="1045" t="s">
        <v>445</v>
      </c>
      <c r="E395" s="1046"/>
      <c r="F395" s="1047"/>
      <c r="G395" s="1047">
        <f>SUM(G384:G394)</f>
        <v>115836</v>
      </c>
      <c r="H395" s="1047">
        <f t="shared" ref="H395:T395" si="22">SUM(H384:H394)</f>
        <v>121160</v>
      </c>
      <c r="I395" s="1047">
        <f t="shared" si="22"/>
        <v>91811</v>
      </c>
      <c r="J395" s="1243">
        <f t="shared" si="21"/>
        <v>75.776658963354237</v>
      </c>
      <c r="K395" s="1047">
        <f t="shared" si="22"/>
        <v>98</v>
      </c>
      <c r="L395" s="1047">
        <f t="shared" si="22"/>
        <v>34</v>
      </c>
      <c r="M395" s="1298">
        <f t="shared" si="22"/>
        <v>63256</v>
      </c>
      <c r="N395" s="1047">
        <f t="shared" si="22"/>
        <v>0</v>
      </c>
      <c r="O395" s="1047">
        <f t="shared" si="22"/>
        <v>1070</v>
      </c>
      <c r="P395" s="1047">
        <f t="shared" si="22"/>
        <v>3799</v>
      </c>
      <c r="Q395" s="1047">
        <f t="shared" si="22"/>
        <v>19804</v>
      </c>
      <c r="R395" s="1047">
        <f t="shared" si="22"/>
        <v>3750</v>
      </c>
      <c r="S395" s="1047">
        <f t="shared" si="22"/>
        <v>0</v>
      </c>
      <c r="T395" s="1047">
        <f t="shared" si="22"/>
        <v>0</v>
      </c>
    </row>
    <row r="396" spans="1:20" ht="14.1" customHeight="1" x14ac:dyDescent="0.2">
      <c r="A396" s="1027"/>
      <c r="B396" s="1027"/>
      <c r="C396" s="813"/>
      <c r="D396" s="1048" t="s">
        <v>446</v>
      </c>
      <c r="E396" s="1023"/>
      <c r="F396" s="1020"/>
      <c r="G396" s="1020"/>
      <c r="H396" s="1020"/>
      <c r="I396" s="1182"/>
      <c r="J396" s="1189"/>
      <c r="K396" s="1037"/>
      <c r="L396" s="1037"/>
      <c r="M396" s="1037"/>
      <c r="N396" s="1020"/>
      <c r="O396" s="1020"/>
      <c r="P396" s="1020"/>
      <c r="Q396" s="1020"/>
      <c r="R396" s="1020"/>
      <c r="S396" s="1020"/>
      <c r="T396" s="1020"/>
    </row>
    <row r="397" spans="1:20" ht="15.4" customHeight="1" x14ac:dyDescent="0.2">
      <c r="A397" s="1027"/>
      <c r="B397" s="1027"/>
      <c r="C397" s="1049" t="s">
        <v>351</v>
      </c>
      <c r="D397" s="1050" t="s">
        <v>406</v>
      </c>
      <c r="E397" s="1023"/>
      <c r="F397" s="1020"/>
      <c r="G397" s="1020"/>
      <c r="H397" s="1020"/>
      <c r="I397" s="1182"/>
      <c r="J397" s="1189"/>
      <c r="K397" s="1037"/>
      <c r="L397" s="1037"/>
      <c r="M397" s="1037"/>
      <c r="N397" s="1020"/>
      <c r="O397" s="1020"/>
      <c r="P397" s="1020"/>
      <c r="Q397" s="1020"/>
      <c r="R397" s="1020"/>
      <c r="S397" s="1020"/>
      <c r="T397" s="1020"/>
    </row>
    <row r="398" spans="1:20" ht="15.4" customHeight="1" x14ac:dyDescent="0.2">
      <c r="A398" s="1027"/>
      <c r="B398" s="1027"/>
      <c r="C398" s="1051" t="s">
        <v>269</v>
      </c>
      <c r="D398" s="1052" t="s">
        <v>585</v>
      </c>
      <c r="E398" s="1023"/>
      <c r="F398" s="1023">
        <v>164106</v>
      </c>
      <c r="G398" s="1023">
        <v>710865</v>
      </c>
      <c r="H398" s="1023">
        <v>652355</v>
      </c>
      <c r="I398" s="1182">
        <f t="shared" si="20"/>
        <v>441079</v>
      </c>
      <c r="J398" s="1189">
        <f t="shared" si="21"/>
        <v>67.613339362770276</v>
      </c>
      <c r="K398" s="1037"/>
      <c r="L398" s="1037"/>
      <c r="M398" s="1037">
        <v>73487</v>
      </c>
      <c r="N398" s="1037"/>
      <c r="O398" s="1037"/>
      <c r="P398" s="1037">
        <v>590</v>
      </c>
      <c r="Q398" s="1037">
        <v>367002</v>
      </c>
      <c r="R398" s="1037"/>
      <c r="S398" s="1037"/>
      <c r="T398" s="1037"/>
    </row>
    <row r="399" spans="1:20" ht="15.4" customHeight="1" x14ac:dyDescent="0.2">
      <c r="A399" s="1027"/>
      <c r="B399" s="1027"/>
      <c r="C399" s="1053" t="s">
        <v>581</v>
      </c>
      <c r="D399" s="1054" t="s">
        <v>1704</v>
      </c>
      <c r="E399" s="1019"/>
      <c r="F399" s="1023">
        <v>162172</v>
      </c>
      <c r="G399" s="1023">
        <v>12000</v>
      </c>
      <c r="H399" s="1023">
        <v>0</v>
      </c>
      <c r="I399" s="1182">
        <f t="shared" si="20"/>
        <v>0</v>
      </c>
      <c r="J399" s="1189"/>
      <c r="K399" s="1037"/>
      <c r="L399" s="1037"/>
      <c r="M399" s="1037"/>
      <c r="N399" s="1037"/>
      <c r="O399" s="1037"/>
      <c r="P399" s="1037"/>
      <c r="Q399" s="1037"/>
      <c r="R399" s="1037"/>
      <c r="S399" s="1037"/>
      <c r="T399" s="1037"/>
    </row>
    <row r="400" spans="1:20" ht="15.4" customHeight="1" x14ac:dyDescent="0.2">
      <c r="A400" s="1027"/>
      <c r="B400" s="1027"/>
      <c r="C400" s="1055"/>
      <c r="D400" s="1028" t="s">
        <v>1598</v>
      </c>
      <c r="E400" s="1023"/>
      <c r="F400" s="1023"/>
      <c r="G400" s="1023"/>
      <c r="H400" s="1023"/>
      <c r="I400" s="1182"/>
      <c r="J400" s="1189"/>
      <c r="K400" s="1037"/>
      <c r="L400" s="1037"/>
      <c r="M400" s="1037"/>
      <c r="N400" s="1037"/>
      <c r="O400" s="1037"/>
      <c r="P400" s="1037"/>
      <c r="Q400" s="1037"/>
      <c r="R400" s="1037"/>
      <c r="S400" s="1037"/>
      <c r="T400" s="1037"/>
    </row>
    <row r="401" spans="1:20" ht="15.4" customHeight="1" x14ac:dyDescent="0.2">
      <c r="A401" s="1027"/>
      <c r="B401" s="1027"/>
      <c r="C401" s="1051" t="s">
        <v>271</v>
      </c>
      <c r="D401" s="1052" t="s">
        <v>620</v>
      </c>
      <c r="E401" s="1023"/>
      <c r="F401" s="1023">
        <v>161909</v>
      </c>
      <c r="G401" s="1023">
        <v>105574</v>
      </c>
      <c r="H401" s="1023">
        <v>79842</v>
      </c>
      <c r="I401" s="1182">
        <f t="shared" si="20"/>
        <v>41877</v>
      </c>
      <c r="J401" s="1189">
        <f t="shared" si="21"/>
        <v>52.449838430901032</v>
      </c>
      <c r="K401" s="1037"/>
      <c r="L401" s="1037"/>
      <c r="M401" s="1037">
        <v>437</v>
      </c>
      <c r="N401" s="1037"/>
      <c r="O401" s="1037"/>
      <c r="P401" s="1037">
        <v>14687</v>
      </c>
      <c r="Q401" s="1037">
        <v>26753</v>
      </c>
      <c r="R401" s="1037"/>
      <c r="S401" s="1037"/>
      <c r="T401" s="1037"/>
    </row>
    <row r="402" spans="1:20" ht="26.45" customHeight="1" x14ac:dyDescent="0.2">
      <c r="A402" s="1027"/>
      <c r="B402" s="1027"/>
      <c r="C402" s="1051" t="s">
        <v>367</v>
      </c>
      <c r="D402" s="1056" t="s">
        <v>1268</v>
      </c>
      <c r="E402" s="1023"/>
      <c r="F402" s="1023">
        <v>164207</v>
      </c>
      <c r="G402" s="1023">
        <v>22535</v>
      </c>
      <c r="H402" s="1023">
        <v>25416</v>
      </c>
      <c r="I402" s="1182">
        <f t="shared" si="20"/>
        <v>25416</v>
      </c>
      <c r="J402" s="1189">
        <f t="shared" si="21"/>
        <v>100</v>
      </c>
      <c r="K402" s="1037"/>
      <c r="L402" s="1037"/>
      <c r="M402" s="1037">
        <v>130</v>
      </c>
      <c r="N402" s="1037"/>
      <c r="O402" s="1037">
        <v>2703</v>
      </c>
      <c r="P402" s="1037"/>
      <c r="Q402" s="1037"/>
      <c r="R402" s="1037">
        <v>22583</v>
      </c>
      <c r="S402" s="1037"/>
      <c r="T402" s="1037"/>
    </row>
    <row r="403" spans="1:20" ht="16.899999999999999" customHeight="1" x14ac:dyDescent="0.2">
      <c r="A403" s="1027"/>
      <c r="B403" s="1027"/>
      <c r="C403" s="1051" t="s">
        <v>408</v>
      </c>
      <c r="D403" s="1057" t="s">
        <v>1466</v>
      </c>
      <c r="E403" s="1023"/>
      <c r="F403" s="1023">
        <v>164110</v>
      </c>
      <c r="G403" s="1023">
        <v>3366</v>
      </c>
      <c r="H403" s="1023">
        <v>3366</v>
      </c>
      <c r="I403" s="1182">
        <f t="shared" si="20"/>
        <v>3365</v>
      </c>
      <c r="J403" s="1189">
        <f t="shared" si="21"/>
        <v>99.970291146761738</v>
      </c>
      <c r="K403" s="1037"/>
      <c r="L403" s="1037"/>
      <c r="M403" s="1037"/>
      <c r="N403" s="1037"/>
      <c r="O403" s="1037"/>
      <c r="P403" s="1037"/>
      <c r="Q403" s="1037">
        <v>3365</v>
      </c>
      <c r="R403" s="1037"/>
      <c r="S403" s="1037"/>
      <c r="T403" s="1037"/>
    </row>
    <row r="404" spans="1:20" ht="15.4" customHeight="1" x14ac:dyDescent="0.2">
      <c r="A404" s="1027"/>
      <c r="B404" s="1027"/>
      <c r="C404" s="1051" t="s">
        <v>1705</v>
      </c>
      <c r="D404" s="1057" t="s">
        <v>1467</v>
      </c>
      <c r="E404" s="1023"/>
      <c r="F404" s="1023">
        <v>164111</v>
      </c>
      <c r="G404" s="1023">
        <v>7163</v>
      </c>
      <c r="H404" s="1023">
        <v>7163</v>
      </c>
      <c r="I404" s="1182">
        <f t="shared" si="20"/>
        <v>7163</v>
      </c>
      <c r="J404" s="1189">
        <f t="shared" si="21"/>
        <v>100</v>
      </c>
      <c r="K404" s="1037"/>
      <c r="L404" s="1037"/>
      <c r="M404" s="1037"/>
      <c r="N404" s="1037"/>
      <c r="O404" s="1037"/>
      <c r="P404" s="1037"/>
      <c r="Q404" s="1037">
        <v>7163</v>
      </c>
      <c r="R404" s="1037"/>
      <c r="S404" s="1037"/>
      <c r="T404" s="1037"/>
    </row>
    <row r="405" spans="1:20" ht="15.4" customHeight="1" x14ac:dyDescent="0.2">
      <c r="A405" s="1027"/>
      <c r="B405" s="1027"/>
      <c r="C405" s="1055" t="s">
        <v>353</v>
      </c>
      <c r="D405" s="1055" t="s">
        <v>447</v>
      </c>
      <c r="E405" s="1023"/>
      <c r="F405" s="1023"/>
      <c r="G405" s="1023"/>
      <c r="H405" s="1023"/>
      <c r="I405" s="1182"/>
      <c r="J405" s="1189"/>
      <c r="K405" s="1037"/>
      <c r="L405" s="1037"/>
      <c r="M405" s="1037"/>
      <c r="N405" s="1037"/>
      <c r="O405" s="1037"/>
      <c r="P405" s="1037"/>
      <c r="Q405" s="1037"/>
      <c r="R405" s="1037"/>
      <c r="S405" s="1037"/>
      <c r="T405" s="1037"/>
    </row>
    <row r="406" spans="1:20" ht="15" customHeight="1" x14ac:dyDescent="0.2">
      <c r="A406" s="1027"/>
      <c r="B406" s="1027"/>
      <c r="C406" s="1051" t="s">
        <v>354</v>
      </c>
      <c r="D406" s="1058" t="s">
        <v>586</v>
      </c>
      <c r="E406" s="1023"/>
      <c r="F406" s="1023">
        <v>164204</v>
      </c>
      <c r="G406" s="1023">
        <v>194838</v>
      </c>
      <c r="H406" s="1023">
        <v>255914</v>
      </c>
      <c r="I406" s="1182">
        <f t="shared" si="20"/>
        <v>176427</v>
      </c>
      <c r="J406" s="1189">
        <f t="shared" si="21"/>
        <v>68.939956391600305</v>
      </c>
      <c r="K406" s="1037"/>
      <c r="L406" s="1037"/>
      <c r="M406" s="1037">
        <v>29642</v>
      </c>
      <c r="N406" s="1037"/>
      <c r="O406" s="1037"/>
      <c r="P406" s="1037"/>
      <c r="Q406" s="1037">
        <v>146785</v>
      </c>
      <c r="R406" s="1037"/>
      <c r="S406" s="1037"/>
      <c r="T406" s="1037"/>
    </row>
    <row r="407" spans="1:20" ht="14.45" customHeight="1" x14ac:dyDescent="0.2">
      <c r="A407" s="1027"/>
      <c r="B407" s="1027"/>
      <c r="C407" s="813"/>
      <c r="D407" s="1028" t="s">
        <v>1598</v>
      </c>
      <c r="E407" s="1023"/>
      <c r="F407" s="1023"/>
      <c r="G407" s="1023"/>
      <c r="H407" s="1023"/>
      <c r="I407" s="1182"/>
      <c r="J407" s="1189"/>
      <c r="K407" s="1037"/>
      <c r="L407" s="1037"/>
      <c r="M407" s="1037"/>
      <c r="N407" s="1037"/>
      <c r="O407" s="1037"/>
      <c r="P407" s="1037"/>
      <c r="Q407" s="1037"/>
      <c r="R407" s="1037"/>
      <c r="S407" s="1037"/>
      <c r="T407" s="1037"/>
    </row>
    <row r="408" spans="1:20" ht="27.6" customHeight="1" x14ac:dyDescent="0.2">
      <c r="A408" s="1027"/>
      <c r="B408" s="1027"/>
      <c r="C408" s="813" t="s">
        <v>448</v>
      </c>
      <c r="D408" s="1056" t="s">
        <v>587</v>
      </c>
      <c r="E408" s="1023"/>
      <c r="F408" s="1023">
        <v>164206</v>
      </c>
      <c r="G408" s="1023">
        <v>2951</v>
      </c>
      <c r="H408" s="1023">
        <v>2951</v>
      </c>
      <c r="I408" s="1182">
        <f t="shared" si="20"/>
        <v>0</v>
      </c>
      <c r="J408" s="1189">
        <f t="shared" si="21"/>
        <v>0</v>
      </c>
      <c r="K408" s="1037"/>
      <c r="L408" s="1037"/>
      <c r="M408" s="1037"/>
      <c r="N408" s="1037"/>
      <c r="O408" s="1037"/>
      <c r="P408" s="1037"/>
      <c r="Q408" s="1037"/>
      <c r="R408" s="1037"/>
      <c r="S408" s="1037"/>
      <c r="T408" s="1037"/>
    </row>
    <row r="409" spans="1:20" ht="15.6" customHeight="1" x14ac:dyDescent="0.2">
      <c r="A409" s="1027"/>
      <c r="B409" s="1027"/>
      <c r="C409" s="1059" t="s">
        <v>355</v>
      </c>
      <c r="D409" s="1055" t="s">
        <v>449</v>
      </c>
      <c r="E409" s="1023"/>
      <c r="F409" s="1023"/>
      <c r="G409" s="1023"/>
      <c r="H409" s="1023"/>
      <c r="I409" s="1182"/>
      <c r="J409" s="1189"/>
      <c r="K409" s="1037"/>
      <c r="L409" s="1037"/>
      <c r="M409" s="1037"/>
      <c r="N409" s="1037"/>
      <c r="O409" s="1037"/>
      <c r="P409" s="1037"/>
      <c r="Q409" s="1037"/>
      <c r="R409" s="1037"/>
      <c r="S409" s="1037"/>
      <c r="T409" s="1037"/>
    </row>
    <row r="410" spans="1:20" ht="15.6" customHeight="1" x14ac:dyDescent="0.2">
      <c r="A410" s="1027"/>
      <c r="B410" s="1027"/>
      <c r="C410" s="1060" t="s">
        <v>1323</v>
      </c>
      <c r="D410" s="1061" t="s">
        <v>1664</v>
      </c>
      <c r="E410" s="1023"/>
      <c r="F410" s="1023">
        <v>162307</v>
      </c>
      <c r="G410" s="1023"/>
      <c r="H410" s="1023">
        <v>10670</v>
      </c>
      <c r="I410" s="1182">
        <f t="shared" si="20"/>
        <v>0</v>
      </c>
      <c r="J410" s="1189">
        <f t="shared" si="21"/>
        <v>0</v>
      </c>
      <c r="K410" s="1037"/>
      <c r="L410" s="1037"/>
      <c r="M410" s="1037"/>
      <c r="N410" s="1037"/>
      <c r="O410" s="1037"/>
      <c r="P410" s="1037"/>
      <c r="Q410" s="1037"/>
      <c r="R410" s="1037"/>
      <c r="S410" s="1037"/>
      <c r="T410" s="1037"/>
    </row>
    <row r="411" spans="1:20" ht="15" customHeight="1" x14ac:dyDescent="0.2">
      <c r="A411" s="1027"/>
      <c r="B411" s="1027"/>
      <c r="C411" s="1062" t="s">
        <v>413</v>
      </c>
      <c r="D411" s="1055" t="s">
        <v>450</v>
      </c>
      <c r="E411" s="1023"/>
      <c r="F411" s="1023"/>
      <c r="G411" s="1023"/>
      <c r="H411" s="1023"/>
      <c r="I411" s="1182"/>
      <c r="J411" s="1189"/>
      <c r="K411" s="1037"/>
      <c r="L411" s="1037"/>
      <c r="M411" s="1037"/>
      <c r="N411" s="1037"/>
      <c r="O411" s="1037"/>
      <c r="P411" s="1037"/>
      <c r="Q411" s="1037"/>
      <c r="R411" s="1037"/>
      <c r="S411" s="1037"/>
      <c r="T411" s="1037"/>
    </row>
    <row r="412" spans="1:20" ht="15.4" customHeight="1" x14ac:dyDescent="0.2">
      <c r="A412" s="1027"/>
      <c r="B412" s="1027"/>
      <c r="C412" s="1063" t="s">
        <v>414</v>
      </c>
      <c r="D412" s="1064" t="s">
        <v>1706</v>
      </c>
      <c r="E412" s="1030"/>
      <c r="F412" s="1020">
        <v>162406</v>
      </c>
      <c r="G412" s="1020">
        <v>5000</v>
      </c>
      <c r="H412" s="1020">
        <v>0</v>
      </c>
      <c r="I412" s="1182">
        <f t="shared" si="20"/>
        <v>0</v>
      </c>
      <c r="J412" s="1189"/>
      <c r="K412" s="1037"/>
      <c r="L412" s="1037"/>
      <c r="M412" s="1037"/>
      <c r="N412" s="1037"/>
      <c r="O412" s="1037"/>
      <c r="P412" s="1037"/>
      <c r="Q412" s="1037"/>
      <c r="R412" s="1037"/>
      <c r="S412" s="1037"/>
      <c r="T412" s="1037"/>
    </row>
    <row r="413" spans="1:20" ht="15.4" customHeight="1" x14ac:dyDescent="0.2">
      <c r="A413" s="1027"/>
      <c r="B413" s="1027"/>
      <c r="C413" s="1063" t="s">
        <v>415</v>
      </c>
      <c r="D413" s="1064" t="s">
        <v>1707</v>
      </c>
      <c r="E413" s="1065"/>
      <c r="F413" s="1020">
        <v>164438</v>
      </c>
      <c r="G413" s="1020">
        <v>13000</v>
      </c>
      <c r="H413" s="1020">
        <v>13206</v>
      </c>
      <c r="I413" s="1182">
        <f t="shared" si="20"/>
        <v>13206</v>
      </c>
      <c r="J413" s="1189">
        <f t="shared" si="21"/>
        <v>100</v>
      </c>
      <c r="K413" s="1037"/>
      <c r="L413" s="1037"/>
      <c r="M413" s="1037"/>
      <c r="N413" s="1037"/>
      <c r="O413" s="1037"/>
      <c r="P413" s="1037"/>
      <c r="Q413" s="1037">
        <v>13206</v>
      </c>
      <c r="R413" s="1037"/>
      <c r="S413" s="1037"/>
      <c r="T413" s="1037"/>
    </row>
    <row r="414" spans="1:20" ht="15.4" customHeight="1" x14ac:dyDescent="0.2">
      <c r="A414" s="1027"/>
      <c r="B414" s="1027"/>
      <c r="C414" s="1063" t="s">
        <v>416</v>
      </c>
      <c r="D414" s="1064" t="s">
        <v>1708</v>
      </c>
      <c r="E414" s="1023"/>
      <c r="F414" s="1020">
        <v>162419</v>
      </c>
      <c r="G414" s="1020">
        <v>7000</v>
      </c>
      <c r="H414" s="1020">
        <v>9525</v>
      </c>
      <c r="I414" s="1182">
        <f t="shared" si="20"/>
        <v>7500</v>
      </c>
      <c r="J414" s="1189">
        <f t="shared" si="21"/>
        <v>78.740157480314963</v>
      </c>
      <c r="K414" s="1037"/>
      <c r="L414" s="1037"/>
      <c r="M414" s="1037"/>
      <c r="N414" s="1037"/>
      <c r="O414" s="1037"/>
      <c r="P414" s="1037">
        <v>7500</v>
      </c>
      <c r="Q414" s="1037"/>
      <c r="R414" s="1037"/>
      <c r="S414" s="1037"/>
      <c r="T414" s="1037"/>
    </row>
    <row r="415" spans="1:20" ht="15.4" customHeight="1" x14ac:dyDescent="0.2">
      <c r="A415" s="1027"/>
      <c r="B415" s="1053"/>
      <c r="C415" s="1063" t="s">
        <v>417</v>
      </c>
      <c r="D415" s="1064" t="s">
        <v>1709</v>
      </c>
      <c r="E415" s="1030"/>
      <c r="F415" s="1020">
        <v>162440</v>
      </c>
      <c r="G415" s="1020">
        <v>12500</v>
      </c>
      <c r="H415" s="1020">
        <v>1395</v>
      </c>
      <c r="I415" s="1182">
        <f t="shared" si="20"/>
        <v>1394</v>
      </c>
      <c r="J415" s="1189">
        <f t="shared" si="21"/>
        <v>99.928315412186379</v>
      </c>
      <c r="K415" s="1037"/>
      <c r="L415" s="1037"/>
      <c r="M415" s="1294">
        <v>1394</v>
      </c>
      <c r="N415" s="1037"/>
      <c r="O415" s="1037"/>
      <c r="P415" s="1037"/>
      <c r="Q415" s="1037"/>
      <c r="R415" s="1037"/>
      <c r="S415" s="1037"/>
      <c r="T415" s="1037"/>
    </row>
    <row r="416" spans="1:20" ht="28.15" customHeight="1" x14ac:dyDescent="0.2">
      <c r="A416" s="1027"/>
      <c r="B416" s="1053"/>
      <c r="C416" s="1063" t="s">
        <v>418</v>
      </c>
      <c r="D416" s="1066" t="s">
        <v>1710</v>
      </c>
      <c r="E416" s="1023"/>
      <c r="F416" s="1020">
        <v>162441</v>
      </c>
      <c r="G416" s="1020">
        <v>3000</v>
      </c>
      <c r="H416" s="1020">
        <v>3000</v>
      </c>
      <c r="I416" s="1182">
        <f t="shared" si="20"/>
        <v>0</v>
      </c>
      <c r="J416" s="1189">
        <f t="shared" si="21"/>
        <v>0</v>
      </c>
      <c r="K416" s="1037"/>
      <c r="L416" s="1037"/>
      <c r="M416" s="1037"/>
      <c r="N416" s="1037"/>
      <c r="O416" s="1037"/>
      <c r="P416" s="1037"/>
      <c r="Q416" s="1037"/>
      <c r="R416" s="1037"/>
      <c r="S416" s="1037"/>
      <c r="T416" s="1037"/>
    </row>
    <row r="417" spans="1:20" ht="21.6" customHeight="1" x14ac:dyDescent="0.2">
      <c r="A417" s="1027"/>
      <c r="B417" s="1053"/>
      <c r="C417" s="1063" t="s">
        <v>419</v>
      </c>
      <c r="D417" s="1056" t="s">
        <v>1711</v>
      </c>
      <c r="E417" s="1030"/>
      <c r="F417" s="1020">
        <v>162442</v>
      </c>
      <c r="G417" s="1020">
        <v>4000</v>
      </c>
      <c r="H417" s="1020">
        <v>4711</v>
      </c>
      <c r="I417" s="1182">
        <f t="shared" si="20"/>
        <v>4711</v>
      </c>
      <c r="J417" s="1189">
        <f t="shared" si="21"/>
        <v>100</v>
      </c>
      <c r="K417" s="1037"/>
      <c r="L417" s="1037"/>
      <c r="M417" s="1037"/>
      <c r="N417" s="1037"/>
      <c r="O417" s="1037"/>
      <c r="P417" s="1037">
        <v>4711</v>
      </c>
      <c r="Q417" s="1037"/>
      <c r="R417" s="1037"/>
      <c r="S417" s="1037"/>
      <c r="T417" s="1037"/>
    </row>
    <row r="418" spans="1:20" ht="14.45" customHeight="1" x14ac:dyDescent="0.2">
      <c r="A418" s="1027"/>
      <c r="B418" s="1053"/>
      <c r="C418" s="1067" t="s">
        <v>1325</v>
      </c>
      <c r="D418" s="1068" t="s">
        <v>1712</v>
      </c>
      <c r="E418" s="1030"/>
      <c r="F418" s="1023">
        <v>164439</v>
      </c>
      <c r="G418" s="1023"/>
      <c r="H418" s="1023">
        <v>35234</v>
      </c>
      <c r="I418" s="1182">
        <f t="shared" si="20"/>
        <v>35234</v>
      </c>
      <c r="J418" s="1189">
        <f t="shared" si="21"/>
        <v>100</v>
      </c>
      <c r="K418" s="1037"/>
      <c r="L418" s="1037"/>
      <c r="M418" s="1037"/>
      <c r="N418" s="1037"/>
      <c r="O418" s="1037"/>
      <c r="P418" s="1037"/>
      <c r="Q418" s="1037">
        <v>35234</v>
      </c>
      <c r="R418" s="1037"/>
      <c r="S418" s="1037"/>
      <c r="T418" s="1037"/>
    </row>
    <row r="419" spans="1:20" ht="16.149999999999999" customHeight="1" x14ac:dyDescent="0.2">
      <c r="A419" s="1027"/>
      <c r="B419" s="1053"/>
      <c r="C419" s="1067" t="s">
        <v>1326</v>
      </c>
      <c r="D419" s="1068" t="s">
        <v>1713</v>
      </c>
      <c r="E419" s="1030"/>
      <c r="F419" s="1023">
        <v>162443</v>
      </c>
      <c r="G419" s="1023"/>
      <c r="H419" s="1023">
        <v>8440</v>
      </c>
      <c r="I419" s="1182">
        <f t="shared" si="20"/>
        <v>8434</v>
      </c>
      <c r="J419" s="1189">
        <f t="shared" si="21"/>
        <v>99.928909952606631</v>
      </c>
      <c r="K419" s="1037"/>
      <c r="L419" s="1037"/>
      <c r="M419" s="1037"/>
      <c r="N419" s="1037"/>
      <c r="O419" s="1037"/>
      <c r="P419" s="1037">
        <v>8434</v>
      </c>
      <c r="Q419" s="1037"/>
      <c r="R419" s="1037"/>
      <c r="S419" s="1037"/>
      <c r="T419" s="1037"/>
    </row>
    <row r="420" spans="1:20" ht="16.899999999999999" customHeight="1" x14ac:dyDescent="0.2">
      <c r="A420" s="1027"/>
      <c r="B420" s="1053"/>
      <c r="C420" s="1067" t="s">
        <v>1327</v>
      </c>
      <c r="D420" s="1068" t="s">
        <v>1714</v>
      </c>
      <c r="E420" s="1030"/>
      <c r="F420" s="1023">
        <v>164445</v>
      </c>
      <c r="G420" s="1023"/>
      <c r="H420" s="1023">
        <v>0</v>
      </c>
      <c r="I420" s="1182">
        <f t="shared" si="20"/>
        <v>0</v>
      </c>
      <c r="J420" s="1189"/>
      <c r="K420" s="1037"/>
      <c r="L420" s="1037"/>
      <c r="M420" s="1037"/>
      <c r="N420" s="1037"/>
      <c r="O420" s="1037"/>
      <c r="P420" s="1037"/>
      <c r="Q420" s="1037"/>
      <c r="R420" s="1037"/>
      <c r="S420" s="1037"/>
      <c r="T420" s="1037"/>
    </row>
    <row r="421" spans="1:20" ht="16.899999999999999" customHeight="1" x14ac:dyDescent="0.2">
      <c r="A421" s="1027"/>
      <c r="B421" s="1053"/>
      <c r="C421" s="1067" t="s">
        <v>1715</v>
      </c>
      <c r="D421" s="1068" t="s">
        <v>1716</v>
      </c>
      <c r="E421" s="1030"/>
      <c r="F421" s="1023">
        <v>164440</v>
      </c>
      <c r="G421" s="1023"/>
      <c r="H421" s="1023">
        <v>6948</v>
      </c>
      <c r="I421" s="1182">
        <f t="shared" si="20"/>
        <v>6947</v>
      </c>
      <c r="J421" s="1189">
        <f t="shared" si="21"/>
        <v>99.985607369027065</v>
      </c>
      <c r="K421" s="1037"/>
      <c r="L421" s="1037"/>
      <c r="M421" s="1037"/>
      <c r="N421" s="1037"/>
      <c r="O421" s="1037"/>
      <c r="P421" s="1037"/>
      <c r="Q421" s="1037">
        <v>6947</v>
      </c>
      <c r="R421" s="1037"/>
      <c r="S421" s="1037"/>
      <c r="T421" s="1037"/>
    </row>
    <row r="422" spans="1:20" ht="16.899999999999999" customHeight="1" x14ac:dyDescent="0.2">
      <c r="A422" s="1027"/>
      <c r="B422" s="1053"/>
      <c r="C422" s="1067" t="s">
        <v>1328</v>
      </c>
      <c r="D422" s="1068" t="s">
        <v>1717</v>
      </c>
      <c r="E422" s="1030"/>
      <c r="F422" s="1023">
        <v>154474</v>
      </c>
      <c r="G422" s="1023"/>
      <c r="H422" s="1023">
        <v>40000</v>
      </c>
      <c r="I422" s="1182">
        <f t="shared" si="20"/>
        <v>248</v>
      </c>
      <c r="J422" s="1189">
        <f t="shared" si="21"/>
        <v>0.62</v>
      </c>
      <c r="K422" s="1037"/>
      <c r="L422" s="1037"/>
      <c r="M422" s="1037"/>
      <c r="N422" s="1037"/>
      <c r="O422" s="1037"/>
      <c r="P422" s="1037"/>
      <c r="Q422" s="1037">
        <v>248</v>
      </c>
      <c r="R422" s="1037"/>
      <c r="S422" s="1037"/>
      <c r="T422" s="1037"/>
    </row>
    <row r="423" spans="1:20" ht="15.4" customHeight="1" x14ac:dyDescent="0.2">
      <c r="A423" s="1027"/>
      <c r="B423" s="1053"/>
      <c r="C423" s="1063"/>
      <c r="D423" s="1069" t="s">
        <v>1598</v>
      </c>
      <c r="E423" s="1023"/>
      <c r="F423" s="1023"/>
      <c r="G423" s="1023"/>
      <c r="H423" s="1023"/>
      <c r="I423" s="1182"/>
      <c r="J423" s="1189"/>
      <c r="K423" s="1037"/>
      <c r="L423" s="1037"/>
      <c r="M423" s="1037"/>
      <c r="N423" s="1037"/>
      <c r="O423" s="1037"/>
      <c r="P423" s="1037"/>
      <c r="Q423" s="1037"/>
      <c r="R423" s="1037"/>
      <c r="S423" s="1037"/>
      <c r="T423" s="1037"/>
    </row>
    <row r="424" spans="1:20" ht="15.4" customHeight="1" x14ac:dyDescent="0.2">
      <c r="A424" s="1027"/>
      <c r="B424" s="1053"/>
      <c r="C424" s="1063" t="s">
        <v>420</v>
      </c>
      <c r="D424" s="1061" t="s">
        <v>621</v>
      </c>
      <c r="E424" s="1023"/>
      <c r="F424" s="1023">
        <v>162431</v>
      </c>
      <c r="G424" s="1023">
        <v>2273</v>
      </c>
      <c r="H424" s="1023">
        <v>0</v>
      </c>
      <c r="I424" s="1182">
        <f t="shared" si="20"/>
        <v>0</v>
      </c>
      <c r="J424" s="1189"/>
      <c r="K424" s="1037"/>
      <c r="L424" s="1037"/>
      <c r="M424" s="1037"/>
      <c r="N424" s="1037"/>
      <c r="O424" s="1037"/>
      <c r="P424" s="1037"/>
      <c r="Q424" s="1037"/>
      <c r="R424" s="1037"/>
      <c r="S424" s="1037"/>
      <c r="T424" s="1037"/>
    </row>
    <row r="425" spans="1:20" ht="15.4" customHeight="1" x14ac:dyDescent="0.2">
      <c r="A425" s="1027"/>
      <c r="B425" s="1053"/>
      <c r="C425" s="1063" t="s">
        <v>422</v>
      </c>
      <c r="D425" s="1041" t="s">
        <v>1269</v>
      </c>
      <c r="E425" s="1023"/>
      <c r="F425" s="1023">
        <v>162402</v>
      </c>
      <c r="G425" s="1023">
        <v>4500</v>
      </c>
      <c r="H425" s="1023">
        <v>1581</v>
      </c>
      <c r="I425" s="1182">
        <f t="shared" si="20"/>
        <v>416</v>
      </c>
      <c r="J425" s="1189">
        <f t="shared" si="21"/>
        <v>26.312460468058191</v>
      </c>
      <c r="K425" s="1037"/>
      <c r="L425" s="1037"/>
      <c r="M425" s="1037"/>
      <c r="N425" s="1037"/>
      <c r="O425" s="1037"/>
      <c r="P425" s="1037"/>
      <c r="Q425" s="1037">
        <v>416</v>
      </c>
      <c r="R425" s="1037"/>
      <c r="S425" s="1037"/>
      <c r="T425" s="1037"/>
    </row>
    <row r="426" spans="1:20" ht="15" customHeight="1" x14ac:dyDescent="0.2">
      <c r="A426" s="1027"/>
      <c r="B426" s="1053"/>
      <c r="C426" s="1063" t="s">
        <v>423</v>
      </c>
      <c r="D426" s="1070" t="s">
        <v>1468</v>
      </c>
      <c r="E426" s="1023"/>
      <c r="F426" s="1023">
        <v>164435</v>
      </c>
      <c r="G426" s="1023">
        <v>8146</v>
      </c>
      <c r="H426" s="1023">
        <v>6652</v>
      </c>
      <c r="I426" s="1182">
        <f t="shared" si="20"/>
        <v>6651</v>
      </c>
      <c r="J426" s="1189">
        <f t="shared" si="21"/>
        <v>99.984966927239924</v>
      </c>
      <c r="K426" s="1037"/>
      <c r="L426" s="1037"/>
      <c r="M426" s="1037"/>
      <c r="N426" s="1037"/>
      <c r="O426" s="1037"/>
      <c r="P426" s="1037"/>
      <c r="Q426" s="1037">
        <v>6651</v>
      </c>
      <c r="R426" s="1037"/>
      <c r="S426" s="1037"/>
      <c r="T426" s="1037"/>
    </row>
    <row r="427" spans="1:20" ht="15.4" customHeight="1" x14ac:dyDescent="0.2">
      <c r="A427" s="1027"/>
      <c r="B427" s="1053"/>
      <c r="C427" s="1063" t="s">
        <v>424</v>
      </c>
      <c r="D427" s="1070" t="s">
        <v>1469</v>
      </c>
      <c r="E427" s="1023"/>
      <c r="F427" s="1023">
        <v>152467</v>
      </c>
      <c r="G427" s="1023">
        <v>2072</v>
      </c>
      <c r="H427" s="1023">
        <v>2072</v>
      </c>
      <c r="I427" s="1182">
        <f t="shared" si="20"/>
        <v>0</v>
      </c>
      <c r="J427" s="1189">
        <f t="shared" si="21"/>
        <v>0</v>
      </c>
      <c r="K427" s="1037"/>
      <c r="L427" s="1037"/>
      <c r="M427" s="1037"/>
      <c r="N427" s="1037"/>
      <c r="O427" s="1037"/>
      <c r="P427" s="1037"/>
      <c r="Q427" s="1037"/>
      <c r="R427" s="1037"/>
      <c r="S427" s="1037"/>
      <c r="T427" s="1037"/>
    </row>
    <row r="428" spans="1:20" ht="15.4" customHeight="1" x14ac:dyDescent="0.2">
      <c r="A428" s="1027"/>
      <c r="B428" s="1053"/>
      <c r="C428" s="1063" t="s">
        <v>425</v>
      </c>
      <c r="D428" s="1070" t="s">
        <v>1470</v>
      </c>
      <c r="E428" s="1023"/>
      <c r="F428" s="1023">
        <v>154456</v>
      </c>
      <c r="G428" s="1023">
        <v>2000</v>
      </c>
      <c r="H428" s="1023">
        <v>2000</v>
      </c>
      <c r="I428" s="1182">
        <f t="shared" si="20"/>
        <v>0</v>
      </c>
      <c r="J428" s="1189">
        <f t="shared" si="21"/>
        <v>0</v>
      </c>
      <c r="K428" s="1037"/>
      <c r="L428" s="1037"/>
      <c r="M428" s="1037"/>
      <c r="N428" s="1037"/>
      <c r="O428" s="1037"/>
      <c r="P428" s="1037"/>
      <c r="Q428" s="1037"/>
      <c r="R428" s="1037"/>
      <c r="S428" s="1037"/>
      <c r="T428" s="1037"/>
    </row>
    <row r="429" spans="1:20" ht="15.4" customHeight="1" x14ac:dyDescent="0.2">
      <c r="A429" s="1027"/>
      <c r="B429" s="1053"/>
      <c r="C429" s="1062" t="s">
        <v>356</v>
      </c>
      <c r="D429" s="1031" t="s">
        <v>430</v>
      </c>
      <c r="E429" s="1023"/>
      <c r="F429" s="1023"/>
      <c r="G429" s="1023"/>
      <c r="H429" s="1023"/>
      <c r="I429" s="1182"/>
      <c r="J429" s="1189"/>
      <c r="K429" s="1037"/>
      <c r="L429" s="1037"/>
      <c r="M429" s="1037"/>
      <c r="N429" s="1037"/>
      <c r="O429" s="1037"/>
      <c r="P429" s="1037"/>
      <c r="Q429" s="1037"/>
      <c r="R429" s="1037"/>
      <c r="S429" s="1037"/>
      <c r="T429" s="1037"/>
    </row>
    <row r="430" spans="1:20" ht="15.4" customHeight="1" x14ac:dyDescent="0.2">
      <c r="A430" s="1027"/>
      <c r="B430" s="1053"/>
      <c r="C430" s="1024" t="s">
        <v>1460</v>
      </c>
      <c r="D430" s="1026" t="s">
        <v>1718</v>
      </c>
      <c r="E430" s="1071"/>
      <c r="F430" s="1023">
        <v>162507</v>
      </c>
      <c r="G430" s="1023">
        <v>3000</v>
      </c>
      <c r="H430" s="1023">
        <v>1990</v>
      </c>
      <c r="I430" s="1182">
        <f t="shared" si="20"/>
        <v>1990</v>
      </c>
      <c r="J430" s="1189">
        <f t="shared" si="21"/>
        <v>100</v>
      </c>
      <c r="K430" s="1037"/>
      <c r="L430" s="1037"/>
      <c r="M430" s="1037"/>
      <c r="N430" s="1037"/>
      <c r="O430" s="1037"/>
      <c r="P430" s="1037">
        <v>1990</v>
      </c>
      <c r="Q430" s="1037"/>
      <c r="R430" s="1037"/>
      <c r="S430" s="1037"/>
      <c r="T430" s="1037"/>
    </row>
    <row r="431" spans="1:20" ht="15.4" customHeight="1" x14ac:dyDescent="0.2">
      <c r="A431" s="1027"/>
      <c r="B431" s="1053"/>
      <c r="C431" s="1059" t="s">
        <v>451</v>
      </c>
      <c r="D431" s="1055" t="s">
        <v>452</v>
      </c>
      <c r="E431" s="1023"/>
      <c r="F431" s="1023"/>
      <c r="G431" s="1023"/>
      <c r="H431" s="1023"/>
      <c r="I431" s="1182"/>
      <c r="J431" s="1189"/>
      <c r="K431" s="1020"/>
      <c r="L431" s="1020"/>
      <c r="M431" s="1020"/>
      <c r="N431" s="1020"/>
      <c r="O431" s="1020"/>
      <c r="P431" s="1037"/>
      <c r="Q431" s="1020"/>
      <c r="R431" s="1020"/>
      <c r="S431" s="1020"/>
      <c r="T431" s="1020"/>
    </row>
    <row r="432" spans="1:20" ht="15.4" customHeight="1" x14ac:dyDescent="0.2">
      <c r="A432" s="1027"/>
      <c r="B432" s="1027"/>
      <c r="C432" s="1060" t="s">
        <v>1471</v>
      </c>
      <c r="D432" s="1072" t="s">
        <v>588</v>
      </c>
      <c r="E432" s="1023"/>
      <c r="F432" s="1023">
        <v>162637</v>
      </c>
      <c r="G432" s="1023">
        <v>1931</v>
      </c>
      <c r="H432" s="1023">
        <v>5600</v>
      </c>
      <c r="I432" s="1182">
        <f t="shared" si="20"/>
        <v>4483</v>
      </c>
      <c r="J432" s="1189">
        <f t="shared" si="21"/>
        <v>80.053571428571431</v>
      </c>
      <c r="K432" s="1037"/>
      <c r="L432" s="1037"/>
      <c r="M432" s="1037"/>
      <c r="N432" s="1037"/>
      <c r="O432" s="1037"/>
      <c r="P432" s="1037">
        <v>2121</v>
      </c>
      <c r="Q432" s="1037">
        <v>2362</v>
      </c>
      <c r="R432" s="1037"/>
      <c r="S432" s="1037"/>
      <c r="T432" s="1037"/>
    </row>
    <row r="433" spans="1:20" ht="15.4" customHeight="1" x14ac:dyDescent="0.2">
      <c r="A433" s="1027"/>
      <c r="B433" s="1027"/>
      <c r="C433" s="1060" t="s">
        <v>1719</v>
      </c>
      <c r="D433" s="1064" t="s">
        <v>1720</v>
      </c>
      <c r="E433" s="1023"/>
      <c r="F433" s="1023">
        <v>162621</v>
      </c>
      <c r="G433" s="1023">
        <v>5000</v>
      </c>
      <c r="H433" s="1023">
        <v>5125</v>
      </c>
      <c r="I433" s="1182">
        <f t="shared" si="20"/>
        <v>1251</v>
      </c>
      <c r="J433" s="1189">
        <f t="shared" si="21"/>
        <v>24.409756097560976</v>
      </c>
      <c r="K433" s="1037"/>
      <c r="L433" s="1037"/>
      <c r="M433" s="1037"/>
      <c r="N433" s="1037"/>
      <c r="O433" s="1037"/>
      <c r="P433" s="1037"/>
      <c r="Q433" s="1037">
        <v>1251</v>
      </c>
      <c r="R433" s="1037"/>
      <c r="S433" s="1037"/>
      <c r="T433" s="1037"/>
    </row>
    <row r="434" spans="1:20" ht="15.4" customHeight="1" x14ac:dyDescent="0.2">
      <c r="A434" s="1027"/>
      <c r="B434" s="1027"/>
      <c r="C434" s="1059"/>
      <c r="D434" s="1028" t="s">
        <v>1598</v>
      </c>
      <c r="E434" s="1023"/>
      <c r="F434" s="1023"/>
      <c r="G434" s="1023"/>
      <c r="H434" s="1023"/>
      <c r="I434" s="1182"/>
      <c r="J434" s="1189"/>
      <c r="K434" s="1037"/>
      <c r="L434" s="1037"/>
      <c r="M434" s="1037"/>
      <c r="N434" s="1037"/>
      <c r="O434" s="1037"/>
      <c r="P434" s="1037"/>
      <c r="Q434" s="1037"/>
      <c r="R434" s="1037"/>
      <c r="S434" s="1037"/>
      <c r="T434" s="1037"/>
    </row>
    <row r="435" spans="1:20" ht="15.4" customHeight="1" x14ac:dyDescent="0.2">
      <c r="A435" s="1027"/>
      <c r="B435" s="1027"/>
      <c r="C435" s="1063" t="s">
        <v>358</v>
      </c>
      <c r="D435" s="1072" t="s">
        <v>453</v>
      </c>
      <c r="E435" s="1023"/>
      <c r="F435" s="1023">
        <v>162601</v>
      </c>
      <c r="G435" s="1023">
        <v>5508</v>
      </c>
      <c r="H435" s="1023">
        <v>394</v>
      </c>
      <c r="I435" s="1182">
        <f t="shared" si="20"/>
        <v>0</v>
      </c>
      <c r="J435" s="1189">
        <f t="shared" si="21"/>
        <v>0</v>
      </c>
      <c r="K435" s="1037"/>
      <c r="L435" s="1037"/>
      <c r="M435" s="1037"/>
      <c r="N435" s="1037"/>
      <c r="O435" s="1037"/>
      <c r="P435" s="1037"/>
      <c r="Q435" s="1037"/>
      <c r="R435" s="1037"/>
      <c r="S435" s="1037"/>
      <c r="T435" s="1037"/>
    </row>
    <row r="436" spans="1:20" ht="15.4" customHeight="1" x14ac:dyDescent="0.2">
      <c r="A436" s="1027"/>
      <c r="B436" s="1027"/>
      <c r="C436" s="1063" t="s">
        <v>359</v>
      </c>
      <c r="D436" s="1073" t="s">
        <v>1721</v>
      </c>
      <c r="E436" s="1023"/>
      <c r="F436" s="1023">
        <v>162636</v>
      </c>
      <c r="G436" s="1023">
        <v>20729</v>
      </c>
      <c r="H436" s="1023">
        <v>46616</v>
      </c>
      <c r="I436" s="1182">
        <f t="shared" si="20"/>
        <v>29239</v>
      </c>
      <c r="J436" s="1189">
        <f t="shared" si="21"/>
        <v>62.723099365024879</v>
      </c>
      <c r="K436" s="1037"/>
      <c r="L436" s="1037"/>
      <c r="M436" s="1037">
        <v>953</v>
      </c>
      <c r="N436" s="1037"/>
      <c r="O436" s="1037"/>
      <c r="P436" s="1037">
        <v>13815</v>
      </c>
      <c r="Q436" s="1037">
        <v>14471</v>
      </c>
      <c r="R436" s="1037"/>
      <c r="S436" s="1037"/>
      <c r="T436" s="1037"/>
    </row>
    <row r="437" spans="1:20" ht="15.6" customHeight="1" x14ac:dyDescent="0.2">
      <c r="A437" s="1027"/>
      <c r="B437" s="1027"/>
      <c r="C437" s="1062" t="s">
        <v>432</v>
      </c>
      <c r="D437" s="1055" t="s">
        <v>433</v>
      </c>
      <c r="E437" s="1023"/>
      <c r="F437" s="1023"/>
      <c r="G437" s="1023"/>
      <c r="H437" s="1023"/>
      <c r="I437" s="1182"/>
      <c r="J437" s="1189"/>
      <c r="K437" s="1037"/>
      <c r="L437" s="1037"/>
      <c r="M437" s="1037"/>
      <c r="N437" s="1037"/>
      <c r="O437" s="1037"/>
      <c r="P437" s="1037"/>
      <c r="Q437" s="1037"/>
      <c r="R437" s="1037"/>
      <c r="S437" s="1037"/>
      <c r="T437" s="1037"/>
    </row>
    <row r="438" spans="1:20" ht="15.4" customHeight="1" x14ac:dyDescent="0.2">
      <c r="A438" s="1027"/>
      <c r="B438" s="1027"/>
      <c r="C438" s="1062"/>
      <c r="D438" s="1028" t="s">
        <v>1598</v>
      </c>
      <c r="E438" s="1023"/>
      <c r="F438" s="1023"/>
      <c r="G438" s="1023"/>
      <c r="H438" s="1023"/>
      <c r="I438" s="1182"/>
      <c r="J438" s="1189"/>
      <c r="K438" s="1037"/>
      <c r="L438" s="1037"/>
      <c r="M438" s="1037"/>
      <c r="N438" s="1037"/>
      <c r="O438" s="1037"/>
      <c r="P438" s="1037"/>
      <c r="Q438" s="1037"/>
      <c r="R438" s="1037"/>
      <c r="S438" s="1037"/>
      <c r="T438" s="1037"/>
    </row>
    <row r="439" spans="1:20" ht="15.6" customHeight="1" x14ac:dyDescent="0.2">
      <c r="A439" s="1027"/>
      <c r="B439" s="1027"/>
      <c r="C439" s="1074" t="s">
        <v>1722</v>
      </c>
      <c r="D439" s="1075" t="s">
        <v>1472</v>
      </c>
      <c r="E439" s="1030"/>
      <c r="F439" s="1023">
        <v>162703</v>
      </c>
      <c r="G439" s="1023">
        <v>8624</v>
      </c>
      <c r="H439" s="1023">
        <v>8624</v>
      </c>
      <c r="I439" s="1182">
        <f t="shared" si="20"/>
        <v>8624</v>
      </c>
      <c r="J439" s="1189">
        <f t="shared" si="21"/>
        <v>100</v>
      </c>
      <c r="K439" s="1037"/>
      <c r="L439" s="1037"/>
      <c r="M439" s="1037"/>
      <c r="N439" s="1037"/>
      <c r="O439" s="1037"/>
      <c r="P439" s="1037">
        <v>8624</v>
      </c>
      <c r="Q439" s="1037"/>
      <c r="R439" s="1037"/>
      <c r="S439" s="1037"/>
      <c r="T439" s="1037"/>
    </row>
    <row r="440" spans="1:20" ht="14.45" customHeight="1" x14ac:dyDescent="0.2">
      <c r="A440" s="1027"/>
      <c r="B440" s="1027"/>
      <c r="C440" s="1076" t="s">
        <v>434</v>
      </c>
      <c r="D440" s="1077" t="s">
        <v>435</v>
      </c>
      <c r="E440" s="1023"/>
      <c r="F440" s="1023"/>
      <c r="G440" s="1023"/>
      <c r="H440" s="1023"/>
      <c r="I440" s="1182"/>
      <c r="J440" s="1189"/>
      <c r="K440" s="1037"/>
      <c r="L440" s="1037"/>
      <c r="M440" s="1037"/>
      <c r="N440" s="1037"/>
      <c r="O440" s="1037"/>
      <c r="P440" s="1037"/>
      <c r="Q440" s="1037"/>
      <c r="R440" s="1037"/>
      <c r="S440" s="1037"/>
      <c r="T440" s="1037"/>
    </row>
    <row r="441" spans="1:20" ht="15" customHeight="1" x14ac:dyDescent="0.2">
      <c r="A441" s="1027"/>
      <c r="B441" s="1027"/>
      <c r="C441" s="1078" t="s">
        <v>437</v>
      </c>
      <c r="D441" s="1077" t="s">
        <v>357</v>
      </c>
      <c r="E441" s="1023"/>
      <c r="F441" s="1023"/>
      <c r="G441" s="1023"/>
      <c r="H441" s="1023"/>
      <c r="I441" s="1182"/>
      <c r="J441" s="1189"/>
      <c r="K441" s="1037"/>
      <c r="L441" s="1037"/>
      <c r="M441" s="1037"/>
      <c r="N441" s="1037"/>
      <c r="O441" s="1037"/>
      <c r="P441" s="1037"/>
      <c r="Q441" s="1037"/>
      <c r="R441" s="1037"/>
      <c r="S441" s="1037"/>
      <c r="T441" s="1037"/>
    </row>
    <row r="442" spans="1:20" ht="15.4" customHeight="1" x14ac:dyDescent="0.2">
      <c r="A442" s="1027"/>
      <c r="B442" s="1027"/>
      <c r="C442" s="1024" t="s">
        <v>438</v>
      </c>
      <c r="D442" s="1025" t="s">
        <v>1723</v>
      </c>
      <c r="E442" s="1023"/>
      <c r="F442" s="1020">
        <v>152906</v>
      </c>
      <c r="G442" s="1020">
        <v>8000</v>
      </c>
      <c r="H442" s="1020">
        <v>3612</v>
      </c>
      <c r="I442" s="1182">
        <f t="shared" si="20"/>
        <v>0</v>
      </c>
      <c r="J442" s="1189">
        <f t="shared" si="21"/>
        <v>0</v>
      </c>
      <c r="K442" s="1037"/>
      <c r="L442" s="1037"/>
      <c r="M442" s="1037"/>
      <c r="N442" s="1037"/>
      <c r="O442" s="1037"/>
      <c r="P442" s="1037"/>
      <c r="Q442" s="1037"/>
      <c r="R442" s="1037"/>
      <c r="S442" s="1037"/>
      <c r="T442" s="1037"/>
    </row>
    <row r="443" spans="1:20" ht="15" customHeight="1" x14ac:dyDescent="0.2">
      <c r="A443" s="1027"/>
      <c r="B443" s="1027"/>
      <c r="C443" s="1024" t="s">
        <v>439</v>
      </c>
      <c r="D443" s="1079" t="s">
        <v>1724</v>
      </c>
      <c r="E443" s="1023"/>
      <c r="F443" s="1020">
        <v>151929</v>
      </c>
      <c r="G443" s="1020">
        <v>26500</v>
      </c>
      <c r="H443" s="1020">
        <v>26551</v>
      </c>
      <c r="I443" s="1182">
        <f t="shared" si="20"/>
        <v>26550</v>
      </c>
      <c r="J443" s="1189">
        <f t="shared" si="21"/>
        <v>99.996233663515497</v>
      </c>
      <c r="K443" s="1037"/>
      <c r="L443" s="1037"/>
      <c r="M443" s="1037">
        <v>26550</v>
      </c>
      <c r="N443" s="1037"/>
      <c r="O443" s="1037"/>
      <c r="P443" s="1037"/>
      <c r="Q443" s="1037"/>
      <c r="R443" s="1037"/>
      <c r="S443" s="1037"/>
      <c r="T443" s="1037"/>
    </row>
    <row r="444" spans="1:20" ht="15" customHeight="1" x14ac:dyDescent="0.2">
      <c r="A444" s="1027"/>
      <c r="B444" s="1027"/>
      <c r="C444" s="1027" t="s">
        <v>1464</v>
      </c>
      <c r="D444" s="1080" t="s">
        <v>1270</v>
      </c>
      <c r="E444" s="1023"/>
      <c r="F444" s="1023">
        <v>164952</v>
      </c>
      <c r="G444" s="1023"/>
      <c r="H444" s="1023">
        <v>33975</v>
      </c>
      <c r="I444" s="1182">
        <f t="shared" si="20"/>
        <v>1823</v>
      </c>
      <c r="J444" s="1189">
        <f t="shared" si="21"/>
        <v>5.3657100809418692</v>
      </c>
      <c r="K444" s="1037"/>
      <c r="L444" s="1037"/>
      <c r="M444" s="1037">
        <v>70</v>
      </c>
      <c r="N444" s="1037"/>
      <c r="O444" s="1037"/>
      <c r="P444" s="1037">
        <v>1753</v>
      </c>
      <c r="Q444" s="1037"/>
      <c r="R444" s="1037"/>
      <c r="S444" s="1037"/>
      <c r="T444" s="1037"/>
    </row>
    <row r="445" spans="1:20" ht="15" customHeight="1" x14ac:dyDescent="0.2">
      <c r="A445" s="1027"/>
      <c r="B445" s="1027"/>
      <c r="C445" s="813" t="s">
        <v>1198</v>
      </c>
      <c r="D445" s="1026" t="s">
        <v>1725</v>
      </c>
      <c r="E445" s="1023"/>
      <c r="F445" s="1020">
        <v>162986</v>
      </c>
      <c r="G445" s="1020"/>
      <c r="H445" s="1020">
        <v>12394</v>
      </c>
      <c r="I445" s="1182">
        <f t="shared" si="20"/>
        <v>12394</v>
      </c>
      <c r="J445" s="1189">
        <f t="shared" si="21"/>
        <v>100</v>
      </c>
      <c r="K445" s="1037"/>
      <c r="L445" s="1037"/>
      <c r="M445" s="1037"/>
      <c r="N445" s="1037"/>
      <c r="O445" s="1037"/>
      <c r="P445" s="1037">
        <v>12394</v>
      </c>
      <c r="Q445" s="1037"/>
      <c r="R445" s="1037"/>
      <c r="S445" s="1037"/>
      <c r="T445" s="1037"/>
    </row>
    <row r="446" spans="1:20" ht="15" customHeight="1" x14ac:dyDescent="0.2">
      <c r="A446" s="1027"/>
      <c r="B446" s="1027"/>
      <c r="C446" s="1027" t="s">
        <v>1338</v>
      </c>
      <c r="D446" s="1081" t="s">
        <v>1726</v>
      </c>
      <c r="E446" s="1023"/>
      <c r="F446" s="1023">
        <v>164953</v>
      </c>
      <c r="G446" s="1023"/>
      <c r="H446" s="1023">
        <v>2997</v>
      </c>
      <c r="I446" s="1182">
        <f t="shared" si="20"/>
        <v>2997</v>
      </c>
      <c r="J446" s="1189">
        <f t="shared" si="21"/>
        <v>100</v>
      </c>
      <c r="K446" s="1037"/>
      <c r="L446" s="1037"/>
      <c r="M446" s="1037"/>
      <c r="N446" s="1037"/>
      <c r="O446" s="1037"/>
      <c r="P446" s="1037"/>
      <c r="Q446" s="1037">
        <v>2997</v>
      </c>
      <c r="R446" s="1037"/>
      <c r="S446" s="1037"/>
      <c r="T446" s="1037"/>
    </row>
    <row r="447" spans="1:20" ht="15" customHeight="1" x14ac:dyDescent="0.2">
      <c r="A447" s="1027"/>
      <c r="B447" s="1027"/>
      <c r="C447" s="1027" t="s">
        <v>1339</v>
      </c>
      <c r="D447" s="1081" t="s">
        <v>1727</v>
      </c>
      <c r="E447" s="1023"/>
      <c r="F447" s="1023">
        <v>164427</v>
      </c>
      <c r="G447" s="1023"/>
      <c r="H447" s="1023">
        <v>45000</v>
      </c>
      <c r="I447" s="1182">
        <f t="shared" si="20"/>
        <v>0</v>
      </c>
      <c r="J447" s="1189">
        <f t="shared" si="21"/>
        <v>0</v>
      </c>
      <c r="K447" s="1037"/>
      <c r="L447" s="1037"/>
      <c r="M447" s="1037"/>
      <c r="N447" s="1037"/>
      <c r="O447" s="1037"/>
      <c r="P447" s="1037"/>
      <c r="Q447" s="1037"/>
      <c r="R447" s="1037"/>
      <c r="S447" s="1037"/>
      <c r="T447" s="1037"/>
    </row>
    <row r="448" spans="1:20" ht="15" customHeight="1" x14ac:dyDescent="0.2">
      <c r="A448" s="1027"/>
      <c r="B448" s="1027"/>
      <c r="C448" s="813" t="s">
        <v>1728</v>
      </c>
      <c r="D448" s="1041" t="s">
        <v>1729</v>
      </c>
      <c r="E448" s="1023"/>
      <c r="F448" s="1023">
        <v>164927</v>
      </c>
      <c r="G448" s="1023"/>
      <c r="H448" s="1023">
        <v>2000</v>
      </c>
      <c r="I448" s="1182">
        <f t="shared" si="20"/>
        <v>1969</v>
      </c>
      <c r="J448" s="1189">
        <f t="shared" si="21"/>
        <v>98.45</v>
      </c>
      <c r="K448" s="1037"/>
      <c r="L448" s="1037"/>
      <c r="M448" s="1037">
        <v>1969</v>
      </c>
      <c r="N448" s="1037"/>
      <c r="O448" s="1037"/>
      <c r="P448" s="1037"/>
      <c r="Q448" s="1037"/>
      <c r="R448" s="1037"/>
      <c r="S448" s="1037"/>
      <c r="T448" s="1037"/>
    </row>
    <row r="449" spans="1:20" ht="27.6" customHeight="1" x14ac:dyDescent="0.2">
      <c r="A449" s="1027"/>
      <c r="B449" s="1027"/>
      <c r="C449" s="813" t="s">
        <v>1730</v>
      </c>
      <c r="D449" s="1039" t="s">
        <v>1731</v>
      </c>
      <c r="E449" s="1029"/>
      <c r="F449" s="1023">
        <v>164955</v>
      </c>
      <c r="G449" s="1023"/>
      <c r="H449" s="1023">
        <v>15000</v>
      </c>
      <c r="I449" s="1182">
        <f t="shared" si="20"/>
        <v>0</v>
      </c>
      <c r="J449" s="1189">
        <f t="shared" si="21"/>
        <v>0</v>
      </c>
      <c r="K449" s="1037"/>
      <c r="L449" s="1037"/>
      <c r="M449" s="1037"/>
      <c r="N449" s="1037"/>
      <c r="O449" s="1037"/>
      <c r="P449" s="1037"/>
      <c r="Q449" s="1037"/>
      <c r="R449" s="1037"/>
      <c r="S449" s="1037"/>
      <c r="T449" s="1037"/>
    </row>
    <row r="450" spans="1:20" ht="18.600000000000001" customHeight="1" x14ac:dyDescent="0.2">
      <c r="A450" s="1027"/>
      <c r="B450" s="1027"/>
      <c r="C450" s="1027" t="s">
        <v>1732</v>
      </c>
      <c r="D450" s="1082" t="s">
        <v>1733</v>
      </c>
      <c r="E450" s="1030"/>
      <c r="F450" s="1023">
        <v>164956</v>
      </c>
      <c r="G450" s="1023"/>
      <c r="H450" s="1023">
        <v>26846</v>
      </c>
      <c r="I450" s="1182">
        <f t="shared" si="20"/>
        <v>25373</v>
      </c>
      <c r="J450" s="1189">
        <f t="shared" si="21"/>
        <v>94.513149072487522</v>
      </c>
      <c r="K450" s="1037"/>
      <c r="L450" s="1037"/>
      <c r="M450" s="1037"/>
      <c r="N450" s="1037"/>
      <c r="O450" s="1037"/>
      <c r="P450" s="1037"/>
      <c r="Q450" s="1037">
        <v>25373</v>
      </c>
      <c r="R450" s="1037"/>
      <c r="S450" s="1037"/>
      <c r="T450" s="1037"/>
    </row>
    <row r="451" spans="1:20" ht="24" customHeight="1" x14ac:dyDescent="0.2">
      <c r="A451" s="1027"/>
      <c r="B451" s="1027"/>
      <c r="C451" s="1027" t="s">
        <v>1734</v>
      </c>
      <c r="D451" s="1082" t="s">
        <v>1735</v>
      </c>
      <c r="E451" s="1030"/>
      <c r="F451" s="1023">
        <v>152516</v>
      </c>
      <c r="G451" s="1023"/>
      <c r="H451" s="1023">
        <v>1000</v>
      </c>
      <c r="I451" s="1182">
        <f t="shared" si="20"/>
        <v>0</v>
      </c>
      <c r="J451" s="1189">
        <f t="shared" si="21"/>
        <v>0</v>
      </c>
      <c r="K451" s="1037"/>
      <c r="L451" s="1037"/>
      <c r="M451" s="1037"/>
      <c r="N451" s="1037"/>
      <c r="O451" s="1037"/>
      <c r="P451" s="1037"/>
      <c r="Q451" s="1037"/>
      <c r="R451" s="1037"/>
      <c r="S451" s="1037"/>
      <c r="T451" s="1037"/>
    </row>
    <row r="452" spans="1:20" ht="24" customHeight="1" x14ac:dyDescent="0.2">
      <c r="A452" s="1027"/>
      <c r="B452" s="1027"/>
      <c r="C452" s="1027" t="s">
        <v>1736</v>
      </c>
      <c r="D452" s="1082" t="s">
        <v>1737</v>
      </c>
      <c r="E452" s="1030"/>
      <c r="F452" s="1023">
        <v>164957</v>
      </c>
      <c r="G452" s="1023"/>
      <c r="H452" s="1023">
        <v>7640</v>
      </c>
      <c r="I452" s="1182">
        <f t="shared" si="20"/>
        <v>6680</v>
      </c>
      <c r="J452" s="1189">
        <f t="shared" si="21"/>
        <v>87.434554973821989</v>
      </c>
      <c r="K452" s="1037"/>
      <c r="L452" s="1037"/>
      <c r="M452" s="1037"/>
      <c r="N452" s="1037"/>
      <c r="O452" s="1037"/>
      <c r="P452" s="1037"/>
      <c r="Q452" s="1037">
        <v>6680</v>
      </c>
      <c r="R452" s="1037"/>
      <c r="S452" s="1037"/>
      <c r="T452" s="1037"/>
    </row>
    <row r="453" spans="1:20" ht="24" customHeight="1" x14ac:dyDescent="0.2">
      <c r="A453" s="1027"/>
      <c r="B453" s="1027"/>
      <c r="C453" s="813" t="s">
        <v>1738</v>
      </c>
      <c r="D453" s="1082" t="s">
        <v>1739</v>
      </c>
      <c r="E453" s="1030"/>
      <c r="F453" s="1023">
        <v>152318</v>
      </c>
      <c r="G453" s="1023"/>
      <c r="H453" s="1023">
        <v>2500</v>
      </c>
      <c r="I453" s="1182">
        <f t="shared" si="20"/>
        <v>2500</v>
      </c>
      <c r="J453" s="1189">
        <f t="shared" si="21"/>
        <v>100</v>
      </c>
      <c r="K453" s="1037"/>
      <c r="L453" s="1037"/>
      <c r="M453" s="1037"/>
      <c r="N453" s="1037"/>
      <c r="O453" s="1037"/>
      <c r="P453" s="1037"/>
      <c r="Q453" s="1037"/>
      <c r="R453" s="1037">
        <v>2500</v>
      </c>
      <c r="S453" s="1037"/>
      <c r="T453" s="1037"/>
    </row>
    <row r="454" spans="1:20" ht="24" customHeight="1" x14ac:dyDescent="0.2">
      <c r="A454" s="1027"/>
      <c r="B454" s="1027"/>
      <c r="C454" s="813" t="s">
        <v>1740</v>
      </c>
      <c r="D454" s="1082" t="s">
        <v>1741</v>
      </c>
      <c r="E454" s="1030"/>
      <c r="F454" s="1023">
        <v>162624</v>
      </c>
      <c r="G454" s="1023"/>
      <c r="H454" s="1023">
        <v>6754</v>
      </c>
      <c r="I454" s="1182">
        <f t="shared" si="20"/>
        <v>0</v>
      </c>
      <c r="J454" s="1189">
        <f t="shared" si="21"/>
        <v>0</v>
      </c>
      <c r="K454" s="1037"/>
      <c r="L454" s="1037"/>
      <c r="M454" s="1037"/>
      <c r="N454" s="1037"/>
      <c r="O454" s="1037"/>
      <c r="P454" s="1037"/>
      <c r="Q454" s="1037"/>
      <c r="R454" s="1037"/>
      <c r="S454" s="1037"/>
      <c r="T454" s="1037"/>
    </row>
    <row r="455" spans="1:20" ht="23.25" customHeight="1" x14ac:dyDescent="0.2">
      <c r="A455" s="1027"/>
      <c r="B455" s="1027"/>
      <c r="C455" s="813" t="s">
        <v>1742</v>
      </c>
      <c r="D455" s="1082" t="s">
        <v>1743</v>
      </c>
      <c r="E455" s="1030"/>
      <c r="F455" s="1023">
        <v>162988</v>
      </c>
      <c r="G455" s="1023"/>
      <c r="H455" s="1023">
        <v>14766</v>
      </c>
      <c r="I455" s="1182">
        <f t="shared" si="20"/>
        <v>0</v>
      </c>
      <c r="J455" s="1189">
        <f t="shared" si="21"/>
        <v>0</v>
      </c>
      <c r="K455" s="1037"/>
      <c r="L455" s="1037"/>
      <c r="M455" s="1037"/>
      <c r="N455" s="1037"/>
      <c r="O455" s="1037"/>
      <c r="P455" s="1037"/>
      <c r="Q455" s="1037"/>
      <c r="R455" s="1037"/>
      <c r="S455" s="1037"/>
      <c r="T455" s="1037"/>
    </row>
    <row r="456" spans="1:20" ht="18" customHeight="1" x14ac:dyDescent="0.2">
      <c r="A456" s="1027"/>
      <c r="B456" s="1027"/>
      <c r="C456" s="813" t="s">
        <v>1744</v>
      </c>
      <c r="D456" s="1082" t="s">
        <v>1745</v>
      </c>
      <c r="E456" s="1030"/>
      <c r="F456" s="1023">
        <v>162989</v>
      </c>
      <c r="G456" s="1023"/>
      <c r="H456" s="1023">
        <v>52702</v>
      </c>
      <c r="I456" s="1182">
        <f t="shared" ref="I456:I519" si="23">SUM(K456:T456)</f>
        <v>0</v>
      </c>
      <c r="J456" s="1189">
        <f t="shared" ref="J456:J519" si="24">I456/H456*100</f>
        <v>0</v>
      </c>
      <c r="K456" s="1037"/>
      <c r="L456" s="1037"/>
      <c r="M456" s="1037"/>
      <c r="N456" s="1037"/>
      <c r="O456" s="1037"/>
      <c r="P456" s="1037"/>
      <c r="Q456" s="1037"/>
      <c r="R456" s="1037"/>
      <c r="S456" s="1037"/>
      <c r="T456" s="1037"/>
    </row>
    <row r="457" spans="1:20" ht="15.4" customHeight="1" x14ac:dyDescent="0.2">
      <c r="A457" s="1027"/>
      <c r="B457" s="1027"/>
      <c r="C457" s="1083"/>
      <c r="D457" s="1084" t="s">
        <v>1598</v>
      </c>
      <c r="E457" s="1023"/>
      <c r="F457" s="1023"/>
      <c r="G457" s="1023"/>
      <c r="H457" s="1023"/>
      <c r="I457" s="1182"/>
      <c r="J457" s="1189"/>
      <c r="K457" s="1037"/>
      <c r="L457" s="1037"/>
      <c r="M457" s="1037"/>
      <c r="N457" s="1037"/>
      <c r="O457" s="1037"/>
      <c r="P457" s="1037"/>
      <c r="Q457" s="1037"/>
      <c r="R457" s="1037"/>
      <c r="S457" s="1037"/>
      <c r="T457" s="1037"/>
    </row>
    <row r="458" spans="1:20" ht="24" customHeight="1" x14ac:dyDescent="0.2">
      <c r="A458" s="1027"/>
      <c r="B458" s="1027"/>
      <c r="C458" s="1027" t="s">
        <v>440</v>
      </c>
      <c r="D458" s="1085" t="s">
        <v>1746</v>
      </c>
      <c r="E458" s="1023"/>
      <c r="F458" s="1023">
        <v>174902</v>
      </c>
      <c r="G458" s="1023">
        <v>12011</v>
      </c>
      <c r="H458" s="1023">
        <v>74503</v>
      </c>
      <c r="I458" s="1182">
        <f t="shared" si="23"/>
        <v>49658</v>
      </c>
      <c r="J458" s="1189">
        <f t="shared" si="24"/>
        <v>66.652349569815982</v>
      </c>
      <c r="K458" s="1037"/>
      <c r="L458" s="1037"/>
      <c r="M458" s="1037"/>
      <c r="N458" s="1037"/>
      <c r="O458" s="1037"/>
      <c r="P458" s="1037"/>
      <c r="Q458" s="1037">
        <v>49658</v>
      </c>
      <c r="R458" s="1037"/>
      <c r="S458" s="1037"/>
      <c r="T458" s="1037"/>
    </row>
    <row r="459" spans="1:20" ht="16.149999999999999" customHeight="1" x14ac:dyDescent="0.2">
      <c r="A459" s="1027"/>
      <c r="B459" s="1027"/>
      <c r="C459" s="1027" t="s">
        <v>582</v>
      </c>
      <c r="D459" s="1028" t="s">
        <v>1473</v>
      </c>
      <c r="E459" s="1023"/>
      <c r="F459" s="1023">
        <v>162942</v>
      </c>
      <c r="G459" s="1023">
        <v>11408</v>
      </c>
      <c r="H459" s="1023">
        <v>30508</v>
      </c>
      <c r="I459" s="1182">
        <f t="shared" si="23"/>
        <v>13666</v>
      </c>
      <c r="J459" s="1189">
        <f t="shared" si="24"/>
        <v>44.794807919234295</v>
      </c>
      <c r="K459" s="1037"/>
      <c r="L459" s="1037"/>
      <c r="M459" s="1037"/>
      <c r="N459" s="1037"/>
      <c r="O459" s="1037"/>
      <c r="P459" s="1037"/>
      <c r="Q459" s="1037">
        <v>13666</v>
      </c>
      <c r="R459" s="1037"/>
      <c r="S459" s="1037"/>
      <c r="T459" s="1037"/>
    </row>
    <row r="460" spans="1:20" ht="15.4" customHeight="1" x14ac:dyDescent="0.2">
      <c r="A460" s="1027"/>
      <c r="B460" s="1027"/>
      <c r="C460" s="1027" t="s">
        <v>454</v>
      </c>
      <c r="D460" s="1056" t="s">
        <v>1341</v>
      </c>
      <c r="E460" s="1023"/>
      <c r="F460" s="1023">
        <v>162903</v>
      </c>
      <c r="G460" s="1023">
        <v>84847</v>
      </c>
      <c r="H460" s="1023">
        <v>83961</v>
      </c>
      <c r="I460" s="1182">
        <f t="shared" si="23"/>
        <v>62656</v>
      </c>
      <c r="J460" s="1189">
        <f t="shared" si="24"/>
        <v>74.625123569276212</v>
      </c>
      <c r="K460" s="1037"/>
      <c r="L460" s="1037"/>
      <c r="M460" s="1037">
        <v>3990</v>
      </c>
      <c r="N460" s="1037"/>
      <c r="O460" s="1037"/>
      <c r="P460" s="1037">
        <v>13585</v>
      </c>
      <c r="Q460" s="1037">
        <v>41511</v>
      </c>
      <c r="R460" s="1037">
        <v>3570</v>
      </c>
      <c r="S460" s="1037"/>
      <c r="T460" s="1037"/>
    </row>
    <row r="461" spans="1:20" ht="24.6" customHeight="1" x14ac:dyDescent="0.2">
      <c r="A461" s="1027"/>
      <c r="B461" s="1027"/>
      <c r="C461" s="1027" t="s">
        <v>455</v>
      </c>
      <c r="D461" s="1061" t="s">
        <v>647</v>
      </c>
      <c r="E461" s="1023"/>
      <c r="F461" s="1023">
        <v>162967</v>
      </c>
      <c r="G461" s="1023">
        <v>2646</v>
      </c>
      <c r="H461" s="1023">
        <v>4710</v>
      </c>
      <c r="I461" s="1182">
        <f t="shared" si="23"/>
        <v>4710</v>
      </c>
      <c r="J461" s="1189">
        <f t="shared" si="24"/>
        <v>100</v>
      </c>
      <c r="K461" s="1037"/>
      <c r="L461" s="1037"/>
      <c r="M461" s="1037"/>
      <c r="N461" s="1037"/>
      <c r="O461" s="1037"/>
      <c r="P461" s="1037">
        <v>4710</v>
      </c>
      <c r="Q461" s="1037"/>
      <c r="R461" s="1037"/>
      <c r="S461" s="1037"/>
      <c r="T461" s="1037"/>
    </row>
    <row r="462" spans="1:20" ht="15.4" customHeight="1" x14ac:dyDescent="0.2">
      <c r="A462" s="1027"/>
      <c r="B462" s="1027"/>
      <c r="C462" s="1027" t="s">
        <v>456</v>
      </c>
      <c r="D462" s="1061" t="s">
        <v>1200</v>
      </c>
      <c r="E462" s="1023"/>
      <c r="F462" s="1023">
        <v>162976</v>
      </c>
      <c r="G462" s="1023">
        <v>9064</v>
      </c>
      <c r="H462" s="1023">
        <v>9064</v>
      </c>
      <c r="I462" s="1182">
        <f t="shared" si="23"/>
        <v>150</v>
      </c>
      <c r="J462" s="1189">
        <f t="shared" si="24"/>
        <v>1.6548984995586939</v>
      </c>
      <c r="K462" s="1037"/>
      <c r="L462" s="1037"/>
      <c r="M462" s="1037">
        <v>150</v>
      </c>
      <c r="N462" s="1037"/>
      <c r="O462" s="1037"/>
      <c r="P462" s="1037"/>
      <c r="Q462" s="1037"/>
      <c r="R462" s="1037"/>
      <c r="S462" s="1037"/>
      <c r="T462" s="1037"/>
    </row>
    <row r="463" spans="1:20" ht="17.45" customHeight="1" x14ac:dyDescent="0.2">
      <c r="A463" s="1027"/>
      <c r="B463" s="1027"/>
      <c r="C463" s="1027" t="s">
        <v>457</v>
      </c>
      <c r="D463" s="1086" t="s">
        <v>1747</v>
      </c>
      <c r="E463" s="1087"/>
      <c r="F463" s="1023">
        <v>162981</v>
      </c>
      <c r="G463" s="1023">
        <v>34663</v>
      </c>
      <c r="H463" s="1023">
        <v>8246</v>
      </c>
      <c r="I463" s="1182">
        <f t="shared" si="23"/>
        <v>3762</v>
      </c>
      <c r="J463" s="1189">
        <f t="shared" si="24"/>
        <v>45.622119815668206</v>
      </c>
      <c r="K463" s="1037"/>
      <c r="L463" s="1037"/>
      <c r="M463" s="1037">
        <v>3457</v>
      </c>
      <c r="N463" s="1037"/>
      <c r="O463" s="1037"/>
      <c r="P463" s="1037">
        <v>305</v>
      </c>
      <c r="Q463" s="1037"/>
      <c r="R463" s="1037"/>
      <c r="S463" s="1037"/>
      <c r="T463" s="1037"/>
    </row>
    <row r="464" spans="1:20" ht="15.6" customHeight="1" x14ac:dyDescent="0.2">
      <c r="A464" s="1027"/>
      <c r="B464" s="1027"/>
      <c r="C464" s="1027" t="s">
        <v>458</v>
      </c>
      <c r="D464" s="1088" t="s">
        <v>1337</v>
      </c>
      <c r="E464" s="1023"/>
      <c r="F464" s="1023">
        <v>164945</v>
      </c>
      <c r="G464" s="1023">
        <v>20211</v>
      </c>
      <c r="H464" s="1023">
        <v>18708</v>
      </c>
      <c r="I464" s="1182">
        <f t="shared" si="23"/>
        <v>0</v>
      </c>
      <c r="J464" s="1189">
        <f t="shared" si="24"/>
        <v>0</v>
      </c>
      <c r="K464" s="1037"/>
      <c r="L464" s="1037"/>
      <c r="M464" s="1037"/>
      <c r="N464" s="1037"/>
      <c r="O464" s="1037"/>
      <c r="P464" s="1037"/>
      <c r="Q464" s="1037"/>
      <c r="R464" s="1037"/>
      <c r="S464" s="1037"/>
      <c r="T464" s="1037"/>
    </row>
    <row r="465" spans="1:20" ht="15" customHeight="1" x14ac:dyDescent="0.2">
      <c r="A465" s="1027"/>
      <c r="B465" s="1027"/>
      <c r="C465" s="1027" t="s">
        <v>459</v>
      </c>
      <c r="D465" s="1088" t="s">
        <v>1340</v>
      </c>
      <c r="E465" s="1023"/>
      <c r="F465" s="1023">
        <v>162984</v>
      </c>
      <c r="G465" s="1023">
        <v>2794</v>
      </c>
      <c r="H465" s="1023">
        <v>2794</v>
      </c>
      <c r="I465" s="1182">
        <f t="shared" si="23"/>
        <v>2794</v>
      </c>
      <c r="J465" s="1189">
        <f t="shared" si="24"/>
        <v>100</v>
      </c>
      <c r="K465" s="1037"/>
      <c r="L465" s="1037"/>
      <c r="M465" s="1037"/>
      <c r="N465" s="1037"/>
      <c r="O465" s="1037"/>
      <c r="P465" s="1037">
        <v>2794</v>
      </c>
      <c r="Q465" s="1037"/>
      <c r="R465" s="1037"/>
      <c r="S465" s="1037"/>
      <c r="T465" s="1037"/>
    </row>
    <row r="466" spans="1:20" ht="17.45" customHeight="1" x14ac:dyDescent="0.2">
      <c r="A466" s="1027"/>
      <c r="B466" s="1027"/>
      <c r="C466" s="1031" t="s">
        <v>460</v>
      </c>
      <c r="D466" s="1031" t="s">
        <v>461</v>
      </c>
      <c r="E466" s="1023"/>
      <c r="F466" s="1023"/>
      <c r="G466" s="1023"/>
      <c r="H466" s="1023"/>
      <c r="I466" s="1182"/>
      <c r="J466" s="1189"/>
      <c r="K466" s="1037"/>
      <c r="L466" s="1037"/>
      <c r="M466" s="1037"/>
      <c r="N466" s="1037"/>
      <c r="O466" s="1037"/>
      <c r="P466" s="1037"/>
      <c r="Q466" s="1037"/>
      <c r="R466" s="1037"/>
      <c r="S466" s="1037"/>
      <c r="T466" s="1037"/>
    </row>
    <row r="467" spans="1:20" ht="15.6" customHeight="1" x14ac:dyDescent="0.2">
      <c r="A467" s="1027"/>
      <c r="B467" s="1027"/>
      <c r="C467" s="1089" t="s">
        <v>589</v>
      </c>
      <c r="D467" s="1090" t="s">
        <v>1474</v>
      </c>
      <c r="E467" s="1023"/>
      <c r="F467" s="1023"/>
      <c r="G467" s="1023"/>
      <c r="H467" s="1023"/>
      <c r="I467" s="1182"/>
      <c r="J467" s="1189"/>
      <c r="K467" s="1037"/>
      <c r="L467" s="1037"/>
      <c r="M467" s="1037"/>
      <c r="N467" s="1037"/>
      <c r="O467" s="1037"/>
      <c r="P467" s="1037"/>
      <c r="Q467" s="1037"/>
      <c r="R467" s="1037"/>
      <c r="S467" s="1037"/>
      <c r="T467" s="1037"/>
    </row>
    <row r="468" spans="1:20" ht="23.25" customHeight="1" x14ac:dyDescent="0.2">
      <c r="A468" s="1027"/>
      <c r="B468" s="1027"/>
      <c r="C468" s="1027" t="s">
        <v>1475</v>
      </c>
      <c r="D468" s="1082" t="s">
        <v>1748</v>
      </c>
      <c r="E468" s="1023"/>
      <c r="F468" s="1023">
        <v>162622</v>
      </c>
      <c r="G468" s="1023">
        <v>400000</v>
      </c>
      <c r="H468" s="1023">
        <v>354098</v>
      </c>
      <c r="I468" s="1182">
        <f t="shared" si="23"/>
        <v>354098</v>
      </c>
      <c r="J468" s="1189">
        <f t="shared" si="24"/>
        <v>100</v>
      </c>
      <c r="K468" s="1037"/>
      <c r="L468" s="1037"/>
      <c r="M468" s="1037"/>
      <c r="N468" s="1037"/>
      <c r="O468" s="1037">
        <v>354098</v>
      </c>
      <c r="P468" s="1037"/>
      <c r="Q468" s="1037"/>
      <c r="R468" s="1037"/>
      <c r="S468" s="1037"/>
      <c r="T468" s="1037"/>
    </row>
    <row r="469" spans="1:20" ht="25.15" customHeight="1" x14ac:dyDescent="0.2">
      <c r="A469" s="1027"/>
      <c r="B469" s="1027"/>
      <c r="C469" s="1027" t="s">
        <v>1476</v>
      </c>
      <c r="D469" s="1091" t="s">
        <v>1749</v>
      </c>
      <c r="E469" s="1023"/>
      <c r="F469" s="1023">
        <v>163666</v>
      </c>
      <c r="G469" s="1023"/>
      <c r="H469" s="1023">
        <v>496622</v>
      </c>
      <c r="I469" s="1182">
        <f t="shared" si="23"/>
        <v>1016</v>
      </c>
      <c r="J469" s="1189">
        <f t="shared" si="24"/>
        <v>0.20458215705305041</v>
      </c>
      <c r="K469" s="1037"/>
      <c r="L469" s="1037"/>
      <c r="M469" s="1037">
        <v>1016</v>
      </c>
      <c r="N469" s="1037"/>
      <c r="O469" s="1037"/>
      <c r="P469" s="1037"/>
      <c r="Q469" s="1037"/>
      <c r="R469" s="1037"/>
      <c r="S469" s="1037"/>
      <c r="T469" s="1037"/>
    </row>
    <row r="470" spans="1:20" ht="28.9" customHeight="1" x14ac:dyDescent="0.2">
      <c r="A470" s="1027"/>
      <c r="B470" s="1027"/>
      <c r="C470" s="1027" t="s">
        <v>1750</v>
      </c>
      <c r="D470" s="1092" t="s">
        <v>1563</v>
      </c>
      <c r="E470" s="1023"/>
      <c r="F470" s="1023">
        <v>163671</v>
      </c>
      <c r="G470" s="1023"/>
      <c r="H470" s="1023">
        <v>100000</v>
      </c>
      <c r="I470" s="1182">
        <f t="shared" si="23"/>
        <v>1600</v>
      </c>
      <c r="J470" s="1189">
        <f t="shared" si="24"/>
        <v>1.6</v>
      </c>
      <c r="K470" s="1037"/>
      <c r="L470" s="1037"/>
      <c r="M470" s="1037"/>
      <c r="N470" s="1037"/>
      <c r="O470" s="1037"/>
      <c r="P470" s="1037">
        <v>1600</v>
      </c>
      <c r="Q470" s="1037"/>
      <c r="R470" s="1037"/>
      <c r="S470" s="1037"/>
      <c r="T470" s="1037"/>
    </row>
    <row r="471" spans="1:20" ht="28.9" customHeight="1" x14ac:dyDescent="0.2">
      <c r="A471" s="1027"/>
      <c r="B471" s="1027"/>
      <c r="C471" s="1027" t="s">
        <v>1479</v>
      </c>
      <c r="D471" s="1092" t="s">
        <v>1751</v>
      </c>
      <c r="E471" s="1023"/>
      <c r="F471" s="1023">
        <v>163672</v>
      </c>
      <c r="G471" s="1023"/>
      <c r="H471" s="1023">
        <v>204000</v>
      </c>
      <c r="I471" s="1182">
        <f t="shared" si="23"/>
        <v>0</v>
      </c>
      <c r="J471" s="1189">
        <f t="shared" si="24"/>
        <v>0</v>
      </c>
      <c r="K471" s="1037"/>
      <c r="L471" s="1037"/>
      <c r="M471" s="1037"/>
      <c r="N471" s="1037"/>
      <c r="O471" s="1037"/>
      <c r="P471" s="1037"/>
      <c r="Q471" s="1037"/>
      <c r="R471" s="1037"/>
      <c r="S471" s="1037"/>
      <c r="T471" s="1037"/>
    </row>
    <row r="472" spans="1:20" ht="28.9" customHeight="1" x14ac:dyDescent="0.2">
      <c r="A472" s="1027"/>
      <c r="B472" s="1027"/>
      <c r="C472" s="1027" t="s">
        <v>1752</v>
      </c>
      <c r="D472" s="1092" t="s">
        <v>1753</v>
      </c>
      <c r="E472" s="1023"/>
      <c r="F472" s="1023">
        <v>163665</v>
      </c>
      <c r="G472" s="1023"/>
      <c r="H472" s="1023">
        <v>1212345</v>
      </c>
      <c r="I472" s="1182">
        <f t="shared" si="23"/>
        <v>0</v>
      </c>
      <c r="J472" s="1189">
        <f t="shared" si="24"/>
        <v>0</v>
      </c>
      <c r="K472" s="1037"/>
      <c r="L472" s="1037"/>
      <c r="M472" s="1037"/>
      <c r="N472" s="1037"/>
      <c r="O472" s="1037"/>
      <c r="P472" s="1037"/>
      <c r="Q472" s="1037"/>
      <c r="R472" s="1037"/>
      <c r="S472" s="1037"/>
      <c r="T472" s="1037"/>
    </row>
    <row r="473" spans="1:20" ht="28.9" customHeight="1" x14ac:dyDescent="0.2">
      <c r="A473" s="1027"/>
      <c r="B473" s="1027"/>
      <c r="C473" s="1027" t="s">
        <v>1754</v>
      </c>
      <c r="D473" s="1092" t="s">
        <v>1755</v>
      </c>
      <c r="E473" s="1023"/>
      <c r="F473" s="1023">
        <v>163685</v>
      </c>
      <c r="G473" s="1023"/>
      <c r="H473" s="1023">
        <v>186000</v>
      </c>
      <c r="I473" s="1182">
        <f t="shared" si="23"/>
        <v>0</v>
      </c>
      <c r="J473" s="1189">
        <f t="shared" si="24"/>
        <v>0</v>
      </c>
      <c r="K473" s="1037"/>
      <c r="L473" s="1037"/>
      <c r="M473" s="1037"/>
      <c r="N473" s="1037"/>
      <c r="O473" s="1037"/>
      <c r="P473" s="1037"/>
      <c r="Q473" s="1037"/>
      <c r="R473" s="1037"/>
      <c r="S473" s="1037"/>
      <c r="T473" s="1037"/>
    </row>
    <row r="474" spans="1:20" ht="28.9" customHeight="1" x14ac:dyDescent="0.2">
      <c r="A474" s="1027"/>
      <c r="B474" s="1027"/>
      <c r="C474" s="1027" t="s">
        <v>1756</v>
      </c>
      <c r="D474" s="1092" t="s">
        <v>1757</v>
      </c>
      <c r="E474" s="1023"/>
      <c r="F474" s="1023">
        <v>163684</v>
      </c>
      <c r="G474" s="1023"/>
      <c r="H474" s="1023">
        <v>360000</v>
      </c>
      <c r="I474" s="1182">
        <f t="shared" si="23"/>
        <v>0</v>
      </c>
      <c r="J474" s="1189">
        <f t="shared" si="24"/>
        <v>0</v>
      </c>
      <c r="K474" s="1037"/>
      <c r="L474" s="1037"/>
      <c r="M474" s="1037"/>
      <c r="N474" s="1037"/>
      <c r="O474" s="1037"/>
      <c r="P474" s="1037"/>
      <c r="Q474" s="1037"/>
      <c r="R474" s="1037"/>
      <c r="S474" s="1037"/>
      <c r="T474" s="1037"/>
    </row>
    <row r="475" spans="1:20" ht="28.9" customHeight="1" x14ac:dyDescent="0.2">
      <c r="A475" s="1027"/>
      <c r="B475" s="1027"/>
      <c r="C475" s="1027" t="s">
        <v>1758</v>
      </c>
      <c r="D475" s="1093" t="s">
        <v>1568</v>
      </c>
      <c r="E475" s="1023"/>
      <c r="F475" s="1023">
        <v>163686</v>
      </c>
      <c r="G475" s="1023"/>
      <c r="H475" s="1023">
        <v>371206</v>
      </c>
      <c r="I475" s="1182">
        <f t="shared" si="23"/>
        <v>0</v>
      </c>
      <c r="J475" s="1189">
        <f t="shared" si="24"/>
        <v>0</v>
      </c>
      <c r="K475" s="1037"/>
      <c r="L475" s="1037"/>
      <c r="M475" s="1037"/>
      <c r="N475" s="1037"/>
      <c r="O475" s="1037"/>
      <c r="P475" s="1037"/>
      <c r="Q475" s="1037"/>
      <c r="R475" s="1037"/>
      <c r="S475" s="1037"/>
      <c r="T475" s="1037"/>
    </row>
    <row r="476" spans="1:20" ht="28.9" customHeight="1" x14ac:dyDescent="0.2">
      <c r="A476" s="1027"/>
      <c r="B476" s="1027"/>
      <c r="C476" s="1027" t="s">
        <v>1759</v>
      </c>
      <c r="D476" s="1093" t="s">
        <v>1569</v>
      </c>
      <c r="E476" s="1023"/>
      <c r="F476" s="1023">
        <v>163673</v>
      </c>
      <c r="G476" s="1023"/>
      <c r="H476" s="1023">
        <v>180000</v>
      </c>
      <c r="I476" s="1182">
        <f t="shared" si="23"/>
        <v>0</v>
      </c>
      <c r="J476" s="1189">
        <f t="shared" si="24"/>
        <v>0</v>
      </c>
      <c r="K476" s="1037"/>
      <c r="L476" s="1037"/>
      <c r="M476" s="1037"/>
      <c r="N476" s="1037"/>
      <c r="O476" s="1037"/>
      <c r="P476" s="1037"/>
      <c r="Q476" s="1037"/>
      <c r="R476" s="1037"/>
      <c r="S476" s="1037"/>
      <c r="T476" s="1037"/>
    </row>
    <row r="477" spans="1:20" ht="28.9" customHeight="1" x14ac:dyDescent="0.2">
      <c r="A477" s="1027"/>
      <c r="B477" s="1027"/>
      <c r="C477" s="1027" t="s">
        <v>1760</v>
      </c>
      <c r="D477" s="1094" t="s">
        <v>1570</v>
      </c>
      <c r="E477" s="1023"/>
      <c r="F477" s="1023">
        <v>163687</v>
      </c>
      <c r="G477" s="1023"/>
      <c r="H477" s="1023">
        <v>200000</v>
      </c>
      <c r="I477" s="1182">
        <f t="shared" si="23"/>
        <v>0</v>
      </c>
      <c r="J477" s="1189">
        <f t="shared" si="24"/>
        <v>0</v>
      </c>
      <c r="K477" s="1037"/>
      <c r="L477" s="1037"/>
      <c r="M477" s="1037"/>
      <c r="N477" s="1037"/>
      <c r="O477" s="1037"/>
      <c r="P477" s="1037"/>
      <c r="Q477" s="1037"/>
      <c r="R477" s="1037"/>
      <c r="S477" s="1037"/>
      <c r="T477" s="1037"/>
    </row>
    <row r="478" spans="1:20" ht="36" customHeight="1" x14ac:dyDescent="0.2">
      <c r="A478" s="1027"/>
      <c r="B478" s="1027"/>
      <c r="C478" s="1027" t="s">
        <v>1761</v>
      </c>
      <c r="D478" s="1094" t="s">
        <v>1571</v>
      </c>
      <c r="E478" s="1023"/>
      <c r="F478" s="1023">
        <v>163678</v>
      </c>
      <c r="G478" s="1023"/>
      <c r="H478" s="1023">
        <v>80817</v>
      </c>
      <c r="I478" s="1182">
        <f t="shared" si="23"/>
        <v>0</v>
      </c>
      <c r="J478" s="1189">
        <f t="shared" si="24"/>
        <v>0</v>
      </c>
      <c r="K478" s="1037"/>
      <c r="L478" s="1037"/>
      <c r="M478" s="1037"/>
      <c r="N478" s="1037"/>
      <c r="O478" s="1037"/>
      <c r="P478" s="1037"/>
      <c r="Q478" s="1037"/>
      <c r="R478" s="1037"/>
      <c r="S478" s="1037"/>
      <c r="T478" s="1037"/>
    </row>
    <row r="479" spans="1:20" ht="28.9" customHeight="1" x14ac:dyDescent="0.2">
      <c r="A479" s="1027"/>
      <c r="B479" s="1027"/>
      <c r="C479" s="1027" t="s">
        <v>1762</v>
      </c>
      <c r="D479" s="1094" t="s">
        <v>1572</v>
      </c>
      <c r="E479" s="1023"/>
      <c r="F479" s="1023">
        <v>163676</v>
      </c>
      <c r="G479" s="1023"/>
      <c r="H479" s="1023">
        <v>55019</v>
      </c>
      <c r="I479" s="1182">
        <f t="shared" si="23"/>
        <v>0</v>
      </c>
      <c r="J479" s="1189">
        <f t="shared" si="24"/>
        <v>0</v>
      </c>
      <c r="K479" s="1037"/>
      <c r="L479" s="1037"/>
      <c r="M479" s="1037"/>
      <c r="N479" s="1037"/>
      <c r="O479" s="1037"/>
      <c r="P479" s="1037"/>
      <c r="Q479" s="1037"/>
      <c r="R479" s="1037"/>
      <c r="S479" s="1037"/>
      <c r="T479" s="1037"/>
    </row>
    <row r="480" spans="1:20" ht="28.9" customHeight="1" x14ac:dyDescent="0.2">
      <c r="A480" s="1027"/>
      <c r="B480" s="1027"/>
      <c r="C480" s="1027" t="s">
        <v>1763</v>
      </c>
      <c r="D480" s="1094" t="s">
        <v>1573</v>
      </c>
      <c r="E480" s="1023"/>
      <c r="F480" s="1023">
        <v>163688</v>
      </c>
      <c r="G480" s="1023"/>
      <c r="H480" s="1023">
        <v>510864</v>
      </c>
      <c r="I480" s="1182">
        <f t="shared" si="23"/>
        <v>0</v>
      </c>
      <c r="J480" s="1189">
        <f t="shared" si="24"/>
        <v>0</v>
      </c>
      <c r="K480" s="1037"/>
      <c r="L480" s="1037"/>
      <c r="M480" s="1037"/>
      <c r="N480" s="1037"/>
      <c r="O480" s="1037"/>
      <c r="P480" s="1037"/>
      <c r="Q480" s="1037"/>
      <c r="R480" s="1037"/>
      <c r="S480" s="1037"/>
      <c r="T480" s="1037"/>
    </row>
    <row r="481" spans="1:20" ht="28.9" customHeight="1" x14ac:dyDescent="0.2">
      <c r="A481" s="1027"/>
      <c r="B481" s="1027"/>
      <c r="C481" s="1027" t="s">
        <v>1764</v>
      </c>
      <c r="D481" s="1094" t="s">
        <v>1574</v>
      </c>
      <c r="E481" s="1023"/>
      <c r="F481" s="1023">
        <v>163689</v>
      </c>
      <c r="G481" s="1023"/>
      <c r="H481" s="1023">
        <v>974000</v>
      </c>
      <c r="I481" s="1182">
        <f t="shared" si="23"/>
        <v>0</v>
      </c>
      <c r="J481" s="1189">
        <f t="shared" si="24"/>
        <v>0</v>
      </c>
      <c r="K481" s="1037"/>
      <c r="L481" s="1037"/>
      <c r="M481" s="1037"/>
      <c r="N481" s="1037"/>
      <c r="O481" s="1037"/>
      <c r="P481" s="1037"/>
      <c r="Q481" s="1037"/>
      <c r="R481" s="1037"/>
      <c r="S481" s="1037"/>
      <c r="T481" s="1037"/>
    </row>
    <row r="482" spans="1:20" ht="28.9" customHeight="1" x14ac:dyDescent="0.2">
      <c r="A482" s="1027"/>
      <c r="B482" s="1027"/>
      <c r="C482" s="1027" t="s">
        <v>1765</v>
      </c>
      <c r="D482" s="1094" t="s">
        <v>1766</v>
      </c>
      <c r="E482" s="1023"/>
      <c r="F482" s="1023">
        <v>163675</v>
      </c>
      <c r="G482" s="1023"/>
      <c r="H482" s="1023">
        <v>224624</v>
      </c>
      <c r="I482" s="1182">
        <f t="shared" si="23"/>
        <v>0</v>
      </c>
      <c r="J482" s="1189">
        <f t="shared" si="24"/>
        <v>0</v>
      </c>
      <c r="K482" s="1037"/>
      <c r="L482" s="1037"/>
      <c r="M482" s="1037"/>
      <c r="N482" s="1037"/>
      <c r="O482" s="1037"/>
      <c r="P482" s="1037"/>
      <c r="Q482" s="1037"/>
      <c r="R482" s="1037"/>
      <c r="S482" s="1037"/>
      <c r="T482" s="1037"/>
    </row>
    <row r="483" spans="1:20" ht="18" customHeight="1" x14ac:dyDescent="0.2">
      <c r="A483" s="1027"/>
      <c r="B483" s="1027"/>
      <c r="C483" s="1027"/>
      <c r="D483" s="1084" t="s">
        <v>1598</v>
      </c>
      <c r="E483" s="1023"/>
      <c r="F483" s="1023"/>
      <c r="G483" s="1023"/>
      <c r="H483" s="1023"/>
      <c r="I483" s="1182"/>
      <c r="J483" s="1189"/>
      <c r="K483" s="1037"/>
      <c r="L483" s="1037"/>
      <c r="M483" s="1037"/>
      <c r="N483" s="1037"/>
      <c r="O483" s="1037"/>
      <c r="P483" s="1037"/>
      <c r="Q483" s="1037"/>
      <c r="R483" s="1037"/>
      <c r="S483" s="1037"/>
      <c r="T483" s="1037"/>
    </row>
    <row r="484" spans="1:20" ht="63" customHeight="1" x14ac:dyDescent="0.2">
      <c r="A484" s="1027"/>
      <c r="B484" s="1027"/>
      <c r="C484" s="1027" t="s">
        <v>622</v>
      </c>
      <c r="D484" s="1095" t="s">
        <v>462</v>
      </c>
      <c r="E484" s="1023"/>
      <c r="F484" s="1023">
        <v>163607</v>
      </c>
      <c r="G484" s="1023">
        <v>300</v>
      </c>
      <c r="H484" s="1023">
        <v>300</v>
      </c>
      <c r="I484" s="1182">
        <f t="shared" si="23"/>
        <v>300</v>
      </c>
      <c r="J484" s="1189">
        <f t="shared" si="24"/>
        <v>100</v>
      </c>
      <c r="K484" s="1037"/>
      <c r="L484" s="1037"/>
      <c r="M484" s="1037">
        <v>300</v>
      </c>
      <c r="N484" s="1037"/>
      <c r="O484" s="1037"/>
      <c r="P484" s="1037"/>
      <c r="Q484" s="1037"/>
      <c r="R484" s="1037"/>
      <c r="S484" s="1037"/>
      <c r="T484" s="1037"/>
    </row>
    <row r="485" spans="1:20" ht="22.5" customHeight="1" x14ac:dyDescent="0.2">
      <c r="A485" s="1027"/>
      <c r="B485" s="1027"/>
      <c r="C485" s="1027" t="s">
        <v>623</v>
      </c>
      <c r="D485" s="1082" t="s">
        <v>463</v>
      </c>
      <c r="E485" s="1023"/>
      <c r="F485" s="1023">
        <v>163625</v>
      </c>
      <c r="G485" s="1023">
        <v>31513</v>
      </c>
      <c r="H485" s="1023">
        <v>31513</v>
      </c>
      <c r="I485" s="1182">
        <f t="shared" si="23"/>
        <v>0</v>
      </c>
      <c r="J485" s="1189">
        <f t="shared" si="24"/>
        <v>0</v>
      </c>
      <c r="K485" s="1037"/>
      <c r="L485" s="1037"/>
      <c r="M485" s="1037"/>
      <c r="N485" s="1037"/>
      <c r="O485" s="1037"/>
      <c r="P485" s="1037"/>
      <c r="Q485" s="1037"/>
      <c r="R485" s="1037"/>
      <c r="S485" s="1037"/>
      <c r="T485" s="1037"/>
    </row>
    <row r="486" spans="1:20" ht="27" customHeight="1" x14ac:dyDescent="0.2">
      <c r="A486" s="1027"/>
      <c r="B486" s="1027"/>
      <c r="C486" s="1027" t="s">
        <v>624</v>
      </c>
      <c r="D486" s="1092" t="s">
        <v>464</v>
      </c>
      <c r="E486" s="1023"/>
      <c r="F486" s="1023">
        <v>163626</v>
      </c>
      <c r="G486" s="1023">
        <v>3</v>
      </c>
      <c r="H486" s="1023">
        <v>3</v>
      </c>
      <c r="I486" s="1182">
        <f t="shared" si="23"/>
        <v>0</v>
      </c>
      <c r="J486" s="1189">
        <f t="shared" si="24"/>
        <v>0</v>
      </c>
      <c r="K486" s="1037"/>
      <c r="L486" s="1037"/>
      <c r="M486" s="1037"/>
      <c r="N486" s="1037"/>
      <c r="O486" s="1037"/>
      <c r="P486" s="1037"/>
      <c r="Q486" s="1037"/>
      <c r="R486" s="1037"/>
      <c r="S486" s="1037"/>
      <c r="T486" s="1037"/>
    </row>
    <row r="487" spans="1:20" ht="15.6" customHeight="1" x14ac:dyDescent="0.2">
      <c r="A487" s="1027"/>
      <c r="B487" s="1027"/>
      <c r="C487" s="1027" t="s">
        <v>625</v>
      </c>
      <c r="D487" s="1096" t="s">
        <v>1481</v>
      </c>
      <c r="E487" s="1023"/>
      <c r="F487" s="1023">
        <v>163658</v>
      </c>
      <c r="G487" s="1023">
        <v>404</v>
      </c>
      <c r="H487" s="1023">
        <v>404</v>
      </c>
      <c r="I487" s="1182">
        <f t="shared" si="23"/>
        <v>0</v>
      </c>
      <c r="J487" s="1189">
        <f t="shared" si="24"/>
        <v>0</v>
      </c>
      <c r="K487" s="1037"/>
      <c r="L487" s="1037"/>
      <c r="M487" s="1037"/>
      <c r="N487" s="1037"/>
      <c r="O487" s="1037"/>
      <c r="P487" s="1037"/>
      <c r="Q487" s="1037"/>
      <c r="R487" s="1037"/>
      <c r="S487" s="1037"/>
      <c r="T487" s="1037"/>
    </row>
    <row r="488" spans="1:20" ht="29.45" customHeight="1" x14ac:dyDescent="0.2">
      <c r="A488" s="1027"/>
      <c r="B488" s="1027"/>
      <c r="C488" s="1027" t="s">
        <v>626</v>
      </c>
      <c r="D488" s="1096" t="s">
        <v>1271</v>
      </c>
      <c r="E488" s="1023"/>
      <c r="F488" s="1023">
        <v>163662</v>
      </c>
      <c r="G488" s="1023">
        <v>799187</v>
      </c>
      <c r="H488" s="1023">
        <v>799187</v>
      </c>
      <c r="I488" s="1182">
        <f t="shared" si="23"/>
        <v>785519</v>
      </c>
      <c r="J488" s="1189">
        <f t="shared" si="24"/>
        <v>98.289761970602626</v>
      </c>
      <c r="K488" s="1037"/>
      <c r="L488" s="1037"/>
      <c r="M488" s="1037">
        <v>195243</v>
      </c>
      <c r="N488" s="1037"/>
      <c r="O488" s="1037"/>
      <c r="P488" s="1037">
        <v>590276</v>
      </c>
      <c r="Q488" s="1037"/>
      <c r="R488" s="1037"/>
      <c r="S488" s="1037"/>
      <c r="T488" s="1037"/>
    </row>
    <row r="489" spans="1:20" ht="24" customHeight="1" x14ac:dyDescent="0.2">
      <c r="A489" s="1027"/>
      <c r="B489" s="1027"/>
      <c r="C489" s="1027" t="s">
        <v>627</v>
      </c>
      <c r="D489" s="1097" t="s">
        <v>1264</v>
      </c>
      <c r="E489" s="1023"/>
      <c r="F489" s="1020">
        <v>132937</v>
      </c>
      <c r="G489" s="1020">
        <v>24612</v>
      </c>
      <c r="H489" s="1020">
        <v>23812</v>
      </c>
      <c r="I489" s="1182">
        <f t="shared" si="23"/>
        <v>0</v>
      </c>
      <c r="J489" s="1189">
        <f t="shared" si="24"/>
        <v>0</v>
      </c>
      <c r="K489" s="1037"/>
      <c r="L489" s="1037"/>
      <c r="M489" s="1037"/>
      <c r="N489" s="1037"/>
      <c r="O489" s="1037"/>
      <c r="P489" s="1037"/>
      <c r="Q489" s="1037"/>
      <c r="R489" s="1037"/>
      <c r="S489" s="1037"/>
      <c r="T489" s="1037"/>
    </row>
    <row r="490" spans="1:20" ht="15.6" customHeight="1" x14ac:dyDescent="0.2">
      <c r="A490" s="1027"/>
      <c r="B490" s="1027"/>
      <c r="C490" s="1027" t="s">
        <v>628</v>
      </c>
      <c r="D490" s="1097" t="s">
        <v>1348</v>
      </c>
      <c r="E490" s="1023"/>
      <c r="F490" s="1023">
        <v>163663</v>
      </c>
      <c r="G490" s="1023">
        <v>3807</v>
      </c>
      <c r="H490" s="1023">
        <v>3807</v>
      </c>
      <c r="I490" s="1182">
        <f t="shared" si="23"/>
        <v>0</v>
      </c>
      <c r="J490" s="1189">
        <f t="shared" si="24"/>
        <v>0</v>
      </c>
      <c r="K490" s="1037"/>
      <c r="L490" s="1037"/>
      <c r="M490" s="1037"/>
      <c r="N490" s="1037"/>
      <c r="O490" s="1037"/>
      <c r="P490" s="1037"/>
      <c r="Q490" s="1037"/>
      <c r="R490" s="1037"/>
      <c r="S490" s="1037"/>
      <c r="T490" s="1037"/>
    </row>
    <row r="491" spans="1:20" ht="15.6" customHeight="1" x14ac:dyDescent="0.2">
      <c r="A491" s="1027"/>
      <c r="B491" s="1027"/>
      <c r="C491" s="1027" t="s">
        <v>629</v>
      </c>
      <c r="D491" s="1084" t="s">
        <v>1559</v>
      </c>
      <c r="E491" s="1023"/>
      <c r="F491" s="1023">
        <v>163679</v>
      </c>
      <c r="G491" s="1023">
        <v>100000</v>
      </c>
      <c r="H491" s="1023">
        <v>100000</v>
      </c>
      <c r="I491" s="1182">
        <f t="shared" si="23"/>
        <v>0</v>
      </c>
      <c r="J491" s="1189">
        <f t="shared" si="24"/>
        <v>0</v>
      </c>
      <c r="K491" s="1037"/>
      <c r="L491" s="1037"/>
      <c r="M491" s="1037"/>
      <c r="N491" s="1037"/>
      <c r="O491" s="1037"/>
      <c r="P491" s="1037"/>
      <c r="Q491" s="1037"/>
      <c r="R491" s="1037"/>
      <c r="S491" s="1037"/>
      <c r="T491" s="1037"/>
    </row>
    <row r="492" spans="1:20" ht="22.5" customHeight="1" x14ac:dyDescent="0.2">
      <c r="A492" s="1027"/>
      <c r="B492" s="1027"/>
      <c r="C492" s="1027" t="s">
        <v>630</v>
      </c>
      <c r="D492" s="1082" t="s">
        <v>1477</v>
      </c>
      <c r="E492" s="1023"/>
      <c r="F492" s="1023">
        <v>163680</v>
      </c>
      <c r="G492" s="1023">
        <v>395834</v>
      </c>
      <c r="H492" s="1023">
        <v>393675</v>
      </c>
      <c r="I492" s="1182">
        <f t="shared" si="23"/>
        <v>18339</v>
      </c>
      <c r="J492" s="1189">
        <f t="shared" si="24"/>
        <v>4.6584111259287484</v>
      </c>
      <c r="K492" s="1037"/>
      <c r="L492" s="1037"/>
      <c r="M492" s="1037">
        <v>2464</v>
      </c>
      <c r="N492" s="1037"/>
      <c r="O492" s="1037"/>
      <c r="P492" s="1037">
        <v>15875</v>
      </c>
      <c r="Q492" s="1037"/>
      <c r="R492" s="1037"/>
      <c r="S492" s="1037"/>
      <c r="T492" s="1037"/>
    </row>
    <row r="493" spans="1:20" ht="22.5" customHeight="1" x14ac:dyDescent="0.2">
      <c r="A493" s="1027"/>
      <c r="B493" s="1027"/>
      <c r="C493" s="1027" t="s">
        <v>631</v>
      </c>
      <c r="D493" s="1082" t="s">
        <v>1478</v>
      </c>
      <c r="E493" s="1023"/>
      <c r="F493" s="1023">
        <v>163681</v>
      </c>
      <c r="G493" s="1023">
        <v>290941</v>
      </c>
      <c r="H493" s="1023">
        <v>291500</v>
      </c>
      <c r="I493" s="1182">
        <f t="shared" si="23"/>
        <v>15904</v>
      </c>
      <c r="J493" s="1189">
        <f t="shared" si="24"/>
        <v>5.4559176672384222</v>
      </c>
      <c r="K493" s="1037"/>
      <c r="L493" s="1037"/>
      <c r="M493" s="1037">
        <v>2442</v>
      </c>
      <c r="N493" s="1037"/>
      <c r="O493" s="1037"/>
      <c r="P493" s="1037"/>
      <c r="Q493" s="1037">
        <v>13462</v>
      </c>
      <c r="R493" s="1037"/>
      <c r="S493" s="1037"/>
      <c r="T493" s="1037"/>
    </row>
    <row r="494" spans="1:20" ht="36" customHeight="1" x14ac:dyDescent="0.2">
      <c r="A494" s="1027"/>
      <c r="B494" s="1027"/>
      <c r="C494" s="1027" t="s">
        <v>632</v>
      </c>
      <c r="D494" s="1082" t="s">
        <v>1480</v>
      </c>
      <c r="E494" s="1023"/>
      <c r="F494" s="1023">
        <v>163682</v>
      </c>
      <c r="G494" s="1023">
        <v>250000</v>
      </c>
      <c r="H494" s="1023">
        <v>250000</v>
      </c>
      <c r="I494" s="1182">
        <f t="shared" si="23"/>
        <v>0</v>
      </c>
      <c r="J494" s="1189">
        <f t="shared" si="24"/>
        <v>0</v>
      </c>
      <c r="K494" s="1037"/>
      <c r="L494" s="1037"/>
      <c r="M494" s="1037"/>
      <c r="N494" s="1037"/>
      <c r="O494" s="1037"/>
      <c r="P494" s="1037"/>
      <c r="Q494" s="1037"/>
      <c r="R494" s="1037"/>
      <c r="S494" s="1037"/>
      <c r="T494" s="1037"/>
    </row>
    <row r="495" spans="1:20" ht="16.899999999999999" customHeight="1" x14ac:dyDescent="0.2">
      <c r="A495" s="1027"/>
      <c r="B495" s="1027"/>
      <c r="C495" s="1098" t="s">
        <v>1342</v>
      </c>
      <c r="D495" s="1099" t="s">
        <v>465</v>
      </c>
      <c r="E495" s="1023"/>
      <c r="F495" s="1023"/>
      <c r="G495" s="1023"/>
      <c r="H495" s="1023"/>
      <c r="I495" s="1182"/>
      <c r="J495" s="1189"/>
      <c r="K495" s="1037"/>
      <c r="L495" s="1037"/>
      <c r="M495" s="1037"/>
      <c r="N495" s="1037"/>
      <c r="O495" s="1037"/>
      <c r="P495" s="1037"/>
      <c r="Q495" s="1037"/>
      <c r="R495" s="1037"/>
      <c r="S495" s="1037"/>
      <c r="T495" s="1037"/>
    </row>
    <row r="496" spans="1:20" ht="15" customHeight="1" x14ac:dyDescent="0.2">
      <c r="A496" s="1027"/>
      <c r="B496" s="1027"/>
      <c r="C496" s="1100"/>
      <c r="D496" s="1028" t="s">
        <v>1598</v>
      </c>
      <c r="E496" s="1023"/>
      <c r="F496" s="1023"/>
      <c r="G496" s="1023"/>
      <c r="H496" s="1023"/>
      <c r="I496" s="1182"/>
      <c r="J496" s="1189"/>
      <c r="K496" s="1037"/>
      <c r="L496" s="1037"/>
      <c r="M496" s="1037"/>
      <c r="N496" s="1037"/>
      <c r="O496" s="1037"/>
      <c r="P496" s="1037"/>
      <c r="Q496" s="1037"/>
      <c r="R496" s="1037"/>
      <c r="S496" s="1037"/>
      <c r="T496" s="1037"/>
    </row>
    <row r="497" spans="1:20" ht="27" customHeight="1" x14ac:dyDescent="0.2">
      <c r="A497" s="1027"/>
      <c r="B497" s="1027"/>
      <c r="C497" s="1100" t="s">
        <v>1343</v>
      </c>
      <c r="D497" s="1101" t="s">
        <v>466</v>
      </c>
      <c r="E497" s="1023"/>
      <c r="F497" s="1023">
        <v>163621</v>
      </c>
      <c r="G497" s="1023">
        <v>927793</v>
      </c>
      <c r="H497" s="1023">
        <v>1010734</v>
      </c>
      <c r="I497" s="1182">
        <f t="shared" si="23"/>
        <v>501748</v>
      </c>
      <c r="J497" s="1189">
        <f t="shared" si="24"/>
        <v>49.641943379761635</v>
      </c>
      <c r="K497" s="1037"/>
      <c r="L497" s="1037"/>
      <c r="M497" s="1037">
        <v>83510</v>
      </c>
      <c r="N497" s="1037"/>
      <c r="O497" s="1037"/>
      <c r="P497" s="1037"/>
      <c r="Q497" s="1037">
        <v>418238</v>
      </c>
      <c r="R497" s="1037"/>
      <c r="S497" s="1037"/>
      <c r="T497" s="1037"/>
    </row>
    <row r="498" spans="1:20" ht="30.6" customHeight="1" x14ac:dyDescent="0.2">
      <c r="A498" s="1027"/>
      <c r="B498" s="1027"/>
      <c r="C498" s="1100" t="s">
        <v>1344</v>
      </c>
      <c r="D498" s="1101" t="s">
        <v>467</v>
      </c>
      <c r="E498" s="1023"/>
      <c r="F498" s="1023">
        <v>163702</v>
      </c>
      <c r="G498" s="1023">
        <v>38350</v>
      </c>
      <c r="H498" s="1023">
        <v>38350</v>
      </c>
      <c r="I498" s="1182">
        <f t="shared" si="23"/>
        <v>0</v>
      </c>
      <c r="J498" s="1189">
        <f t="shared" si="24"/>
        <v>0</v>
      </c>
      <c r="K498" s="1037"/>
      <c r="L498" s="1037"/>
      <c r="M498" s="1037"/>
      <c r="N498" s="1037"/>
      <c r="O498" s="1037"/>
      <c r="P498" s="1037"/>
      <c r="Q498" s="1037"/>
      <c r="R498" s="1037"/>
      <c r="S498" s="1037"/>
      <c r="T498" s="1037"/>
    </row>
    <row r="499" spans="1:20" ht="28.15" customHeight="1" x14ac:dyDescent="0.2">
      <c r="A499" s="1027"/>
      <c r="B499" s="1027"/>
      <c r="C499" s="1100" t="s">
        <v>1345</v>
      </c>
      <c r="D499" s="1040" t="s">
        <v>1346</v>
      </c>
      <c r="E499" s="1023"/>
      <c r="F499" s="1023">
        <v>163650</v>
      </c>
      <c r="G499" s="1023">
        <v>3305655</v>
      </c>
      <c r="H499" s="1023">
        <v>3657211</v>
      </c>
      <c r="I499" s="1182">
        <f t="shared" si="23"/>
        <v>2871458</v>
      </c>
      <c r="J499" s="1189">
        <f t="shared" si="24"/>
        <v>78.514966732846432</v>
      </c>
      <c r="K499" s="1037"/>
      <c r="L499" s="1037"/>
      <c r="M499" s="1037">
        <v>341488</v>
      </c>
      <c r="N499" s="1037"/>
      <c r="O499" s="1037"/>
      <c r="P499" s="1037">
        <v>1874093</v>
      </c>
      <c r="Q499" s="1037">
        <v>655877</v>
      </c>
      <c r="R499" s="1037"/>
      <c r="S499" s="1037"/>
      <c r="T499" s="1037"/>
    </row>
    <row r="500" spans="1:20" ht="15" customHeight="1" x14ac:dyDescent="0.2">
      <c r="A500" s="1027"/>
      <c r="B500" s="1027"/>
      <c r="C500" s="1102" t="s">
        <v>590</v>
      </c>
      <c r="D500" s="1103" t="s">
        <v>592</v>
      </c>
      <c r="E500" s="1023"/>
      <c r="F500" s="1023"/>
      <c r="G500" s="1023"/>
      <c r="H500" s="1023"/>
      <c r="I500" s="1182"/>
      <c r="J500" s="1189"/>
      <c r="K500" s="1037"/>
      <c r="L500" s="1037"/>
      <c r="M500" s="1037"/>
      <c r="N500" s="1037"/>
      <c r="O500" s="1037"/>
      <c r="P500" s="1037"/>
      <c r="Q500" s="1037"/>
      <c r="R500" s="1037"/>
      <c r="S500" s="1037"/>
      <c r="T500" s="1037"/>
    </row>
    <row r="501" spans="1:20" ht="29.25" customHeight="1" x14ac:dyDescent="0.2">
      <c r="A501" s="1027"/>
      <c r="B501" s="1027"/>
      <c r="C501" s="1100" t="s">
        <v>1347</v>
      </c>
      <c r="D501" s="1101" t="s">
        <v>1576</v>
      </c>
      <c r="E501" s="1023"/>
      <c r="F501" s="1104">
        <v>164959</v>
      </c>
      <c r="G501" s="1104"/>
      <c r="H501" s="1104">
        <v>96709</v>
      </c>
      <c r="I501" s="1182">
        <f t="shared" si="23"/>
        <v>0</v>
      </c>
      <c r="J501" s="1189">
        <f t="shared" si="24"/>
        <v>0</v>
      </c>
      <c r="K501" s="1037"/>
      <c r="L501" s="1037"/>
      <c r="M501" s="1037"/>
      <c r="N501" s="1037"/>
      <c r="O501" s="1037"/>
      <c r="P501" s="1037"/>
      <c r="Q501" s="1037"/>
      <c r="R501" s="1037"/>
      <c r="S501" s="1037"/>
      <c r="T501" s="1037"/>
    </row>
    <row r="502" spans="1:20" ht="30.75" customHeight="1" x14ac:dyDescent="0.2">
      <c r="A502" s="1027"/>
      <c r="B502" s="1027"/>
      <c r="C502" s="1100" t="s">
        <v>1767</v>
      </c>
      <c r="D502" s="1101" t="s">
        <v>1577</v>
      </c>
      <c r="E502" s="1023"/>
      <c r="F502" s="1104">
        <v>164958</v>
      </c>
      <c r="G502" s="1104"/>
      <c r="H502" s="1104">
        <v>184642</v>
      </c>
      <c r="I502" s="1182">
        <f t="shared" si="23"/>
        <v>0</v>
      </c>
      <c r="J502" s="1189">
        <f t="shared" si="24"/>
        <v>0</v>
      </c>
      <c r="K502" s="1037"/>
      <c r="L502" s="1037"/>
      <c r="M502" s="1037"/>
      <c r="N502" s="1037"/>
      <c r="O502" s="1037"/>
      <c r="P502" s="1037"/>
      <c r="Q502" s="1037"/>
      <c r="R502" s="1037"/>
      <c r="S502" s="1037"/>
      <c r="T502" s="1037"/>
    </row>
    <row r="503" spans="1:20" ht="15" customHeight="1" x14ac:dyDescent="0.2">
      <c r="A503" s="1027"/>
      <c r="B503" s="1027"/>
      <c r="C503" s="1102"/>
      <c r="D503" s="1028" t="s">
        <v>1598</v>
      </c>
      <c r="E503" s="1023"/>
      <c r="F503" s="1023"/>
      <c r="G503" s="1023"/>
      <c r="H503" s="1023"/>
      <c r="I503" s="1182"/>
      <c r="J503" s="1189"/>
      <c r="K503" s="1037"/>
      <c r="L503" s="1037"/>
      <c r="M503" s="1037"/>
      <c r="N503" s="1037"/>
      <c r="O503" s="1037"/>
      <c r="P503" s="1037"/>
      <c r="Q503" s="1037"/>
      <c r="R503" s="1037"/>
      <c r="S503" s="1037"/>
      <c r="T503" s="1037"/>
    </row>
    <row r="504" spans="1:20" ht="41.25" customHeight="1" x14ac:dyDescent="0.2">
      <c r="A504" s="1027"/>
      <c r="B504" s="1027"/>
      <c r="C504" s="1100" t="s">
        <v>633</v>
      </c>
      <c r="D504" s="1105" t="s">
        <v>1272</v>
      </c>
      <c r="E504" s="1106"/>
      <c r="F504" s="1107">
        <v>163654</v>
      </c>
      <c r="G504" s="1187">
        <v>2078016</v>
      </c>
      <c r="H504" s="1187">
        <v>2078016</v>
      </c>
      <c r="I504" s="1182">
        <f t="shared" si="23"/>
        <v>5434</v>
      </c>
      <c r="J504" s="1189">
        <f t="shared" si="24"/>
        <v>0.26149943022575378</v>
      </c>
      <c r="K504" s="1108"/>
      <c r="L504" s="1108"/>
      <c r="M504" s="1108">
        <v>4514</v>
      </c>
      <c r="N504" s="1108"/>
      <c r="O504" s="1108"/>
      <c r="P504" s="1108">
        <v>920</v>
      </c>
      <c r="Q504" s="1108"/>
      <c r="R504" s="1108"/>
      <c r="S504" s="1108"/>
      <c r="T504" s="1108"/>
    </row>
    <row r="505" spans="1:20" ht="36" customHeight="1" x14ac:dyDescent="0.2">
      <c r="A505" s="1109"/>
      <c r="B505" s="1109"/>
      <c r="C505" s="1100" t="s">
        <v>634</v>
      </c>
      <c r="D505" s="1101" t="s">
        <v>1273</v>
      </c>
      <c r="E505" s="1023"/>
      <c r="F505" s="1110">
        <v>163661</v>
      </c>
      <c r="G505" s="1110">
        <v>1000000</v>
      </c>
      <c r="H505" s="1110">
        <v>1000000</v>
      </c>
      <c r="I505" s="1182">
        <f t="shared" si="23"/>
        <v>392841</v>
      </c>
      <c r="J505" s="1189">
        <f t="shared" si="24"/>
        <v>39.284100000000002</v>
      </c>
      <c r="K505" s="1037"/>
      <c r="L505" s="1037"/>
      <c r="M505" s="1037">
        <v>87510</v>
      </c>
      <c r="N505" s="1037"/>
      <c r="O505" s="1037"/>
      <c r="P505" s="1037">
        <v>305331</v>
      </c>
      <c r="Q505" s="1037"/>
      <c r="R505" s="1037"/>
      <c r="S505" s="1037"/>
      <c r="T505" s="1037"/>
    </row>
    <row r="506" spans="1:20" ht="36.6" customHeight="1" x14ac:dyDescent="0.2">
      <c r="A506" s="1027"/>
      <c r="B506" s="1027"/>
      <c r="C506" s="1100" t="s">
        <v>635</v>
      </c>
      <c r="D506" s="1101" t="s">
        <v>1768</v>
      </c>
      <c r="E506" s="1023"/>
      <c r="F506" s="1110">
        <v>163683</v>
      </c>
      <c r="G506" s="1110">
        <v>900000</v>
      </c>
      <c r="H506" s="1110">
        <v>908758</v>
      </c>
      <c r="I506" s="1182">
        <f t="shared" si="23"/>
        <v>136081</v>
      </c>
      <c r="J506" s="1189">
        <f t="shared" si="24"/>
        <v>14.974393622944723</v>
      </c>
      <c r="K506" s="1037"/>
      <c r="L506" s="1037"/>
      <c r="M506" s="1037">
        <v>41163</v>
      </c>
      <c r="N506" s="1037"/>
      <c r="O506" s="1037"/>
      <c r="P506" s="1037">
        <v>94918</v>
      </c>
      <c r="Q506" s="1037"/>
      <c r="R506" s="1037"/>
      <c r="S506" s="1037"/>
      <c r="T506" s="1037"/>
    </row>
    <row r="507" spans="1:20" ht="30.6" customHeight="1" x14ac:dyDescent="0.2">
      <c r="A507" s="1027"/>
      <c r="B507" s="1027"/>
      <c r="C507" s="1100" t="s">
        <v>636</v>
      </c>
      <c r="D507" s="1039" t="s">
        <v>1349</v>
      </c>
      <c r="E507" s="1023"/>
      <c r="F507" s="1023">
        <v>163664</v>
      </c>
      <c r="G507" s="1023">
        <v>436814</v>
      </c>
      <c r="H507" s="1023">
        <v>434038</v>
      </c>
      <c r="I507" s="1182">
        <f t="shared" si="23"/>
        <v>401602</v>
      </c>
      <c r="J507" s="1189">
        <f t="shared" si="24"/>
        <v>92.526921605942334</v>
      </c>
      <c r="K507" s="1037"/>
      <c r="L507" s="1037"/>
      <c r="M507" s="1037">
        <v>99653</v>
      </c>
      <c r="N507" s="1037"/>
      <c r="O507" s="1037"/>
      <c r="P507" s="1037">
        <v>301949</v>
      </c>
      <c r="Q507" s="1037"/>
      <c r="R507" s="1037"/>
      <c r="S507" s="1037"/>
      <c r="T507" s="1037"/>
    </row>
    <row r="508" spans="1:20" ht="15" customHeight="1" x14ac:dyDescent="0.2">
      <c r="A508" s="1027"/>
      <c r="B508" s="1027"/>
      <c r="C508" s="1100" t="s">
        <v>1769</v>
      </c>
      <c r="D508" s="1101" t="s">
        <v>1201</v>
      </c>
      <c r="E508" s="1023"/>
      <c r="F508" s="1023">
        <v>163655</v>
      </c>
      <c r="G508" s="1023">
        <v>6033</v>
      </c>
      <c r="H508" s="1023">
        <v>6033</v>
      </c>
      <c r="I508" s="1182">
        <f t="shared" si="23"/>
        <v>2413</v>
      </c>
      <c r="J508" s="1189">
        <f t="shared" si="24"/>
        <v>39.996684899718218</v>
      </c>
      <c r="K508" s="1037"/>
      <c r="L508" s="1037"/>
      <c r="M508" s="1037"/>
      <c r="N508" s="1037"/>
      <c r="O508" s="1037"/>
      <c r="P508" s="1037">
        <v>2413</v>
      </c>
      <c r="Q508" s="1037"/>
      <c r="R508" s="1037"/>
      <c r="S508" s="1037"/>
      <c r="T508" s="1037"/>
    </row>
    <row r="509" spans="1:20" ht="15" customHeight="1" x14ac:dyDescent="0.2">
      <c r="A509" s="1027"/>
      <c r="B509" s="1027"/>
      <c r="C509" s="1111" t="s">
        <v>591</v>
      </c>
      <c r="D509" s="1112" t="s">
        <v>595</v>
      </c>
      <c r="E509" s="1023"/>
      <c r="F509" s="1023"/>
      <c r="G509" s="1023"/>
      <c r="H509" s="1023"/>
      <c r="I509" s="1182"/>
      <c r="J509" s="1189"/>
      <c r="K509" s="1037"/>
      <c r="L509" s="1037"/>
      <c r="M509" s="1037"/>
      <c r="N509" s="1037"/>
      <c r="O509" s="1037"/>
      <c r="P509" s="1037"/>
      <c r="Q509" s="1037"/>
      <c r="R509" s="1037"/>
      <c r="S509" s="1037"/>
      <c r="T509" s="1037"/>
    </row>
    <row r="510" spans="1:20" ht="14.45" customHeight="1" x14ac:dyDescent="0.2">
      <c r="A510" s="1027"/>
      <c r="B510" s="1027"/>
      <c r="C510" s="813" t="s">
        <v>1350</v>
      </c>
      <c r="D510" s="1113" t="s">
        <v>1770</v>
      </c>
      <c r="E510" s="994"/>
      <c r="F510" s="1020">
        <v>171923</v>
      </c>
      <c r="G510" s="1020">
        <v>53000</v>
      </c>
      <c r="H510" s="1020">
        <v>53000</v>
      </c>
      <c r="I510" s="1182">
        <f t="shared" si="23"/>
        <v>0</v>
      </c>
      <c r="J510" s="1189">
        <f t="shared" si="24"/>
        <v>0</v>
      </c>
      <c r="K510" s="1037"/>
      <c r="L510" s="1037"/>
      <c r="M510" s="1037"/>
      <c r="N510" s="1037"/>
      <c r="O510" s="1037"/>
      <c r="P510" s="1037"/>
      <c r="Q510" s="1037"/>
      <c r="R510" s="1037"/>
      <c r="S510" s="1037"/>
      <c r="T510" s="1037"/>
    </row>
    <row r="511" spans="1:20" ht="28.9" customHeight="1" x14ac:dyDescent="0.2">
      <c r="A511" s="1027"/>
      <c r="B511" s="1027"/>
      <c r="C511" s="813" t="s">
        <v>1771</v>
      </c>
      <c r="D511" s="1113" t="s">
        <v>1772</v>
      </c>
      <c r="E511" s="994"/>
      <c r="F511" s="1020">
        <v>164954</v>
      </c>
      <c r="G511" s="1020"/>
      <c r="H511" s="1020">
        <v>18347</v>
      </c>
      <c r="I511" s="1182">
        <f t="shared" si="23"/>
        <v>4358</v>
      </c>
      <c r="J511" s="1189">
        <f t="shared" si="24"/>
        <v>23.753202158391019</v>
      </c>
      <c r="K511" s="1037"/>
      <c r="L511" s="1037"/>
      <c r="M511" s="1037"/>
      <c r="N511" s="1037"/>
      <c r="O511" s="1037"/>
      <c r="P511" s="1037"/>
      <c r="Q511" s="1037">
        <v>4358</v>
      </c>
      <c r="R511" s="1037"/>
      <c r="S511" s="1037"/>
      <c r="T511" s="1037"/>
    </row>
    <row r="512" spans="1:20" ht="15.6" customHeight="1" x14ac:dyDescent="0.2">
      <c r="A512" s="1027"/>
      <c r="B512" s="1027"/>
      <c r="C512" s="1111"/>
      <c r="D512" s="1028" t="s">
        <v>1598</v>
      </c>
      <c r="E512" s="994"/>
      <c r="F512" s="1020"/>
      <c r="G512" s="1020"/>
      <c r="H512" s="1020"/>
      <c r="I512" s="1182"/>
      <c r="J512" s="1189"/>
      <c r="K512" s="1037"/>
      <c r="L512" s="1037"/>
      <c r="M512" s="1037"/>
      <c r="N512" s="1037"/>
      <c r="O512" s="1037"/>
      <c r="P512" s="1037"/>
      <c r="Q512" s="1037"/>
      <c r="R512" s="1037"/>
      <c r="S512" s="1037"/>
      <c r="T512" s="1037"/>
    </row>
    <row r="513" spans="1:20" ht="18" customHeight="1" x14ac:dyDescent="0.2">
      <c r="A513" s="1027"/>
      <c r="B513" s="1027"/>
      <c r="C513" s="1027" t="s">
        <v>593</v>
      </c>
      <c r="D513" s="1039" t="s">
        <v>468</v>
      </c>
      <c r="E513" s="1023"/>
      <c r="F513" s="1023">
        <v>162633</v>
      </c>
      <c r="G513" s="1023">
        <v>33054</v>
      </c>
      <c r="H513" s="1023">
        <v>35561</v>
      </c>
      <c r="I513" s="1182">
        <f t="shared" si="23"/>
        <v>11493</v>
      </c>
      <c r="J513" s="1189">
        <f t="shared" si="24"/>
        <v>32.319113635724527</v>
      </c>
      <c r="K513" s="1037"/>
      <c r="L513" s="1037"/>
      <c r="M513" s="1037">
        <v>11493</v>
      </c>
      <c r="N513" s="1037"/>
      <c r="O513" s="1037"/>
      <c r="P513" s="1037"/>
      <c r="Q513" s="1037"/>
      <c r="R513" s="1037"/>
      <c r="S513" s="1037"/>
      <c r="T513" s="1037"/>
    </row>
    <row r="514" spans="1:20" ht="28.9" customHeight="1" x14ac:dyDescent="0.2">
      <c r="A514" s="1027"/>
      <c r="B514" s="1027"/>
      <c r="C514" s="1027" t="s">
        <v>594</v>
      </c>
      <c r="D514" s="1039" t="s">
        <v>1482</v>
      </c>
      <c r="E514" s="1023"/>
      <c r="F514" s="1023">
        <v>163631</v>
      </c>
      <c r="G514" s="1023">
        <v>7177</v>
      </c>
      <c r="H514" s="1023">
        <v>2177</v>
      </c>
      <c r="I514" s="1182">
        <f t="shared" si="23"/>
        <v>2034</v>
      </c>
      <c r="J514" s="1189">
        <f t="shared" si="24"/>
        <v>93.431327514928796</v>
      </c>
      <c r="K514" s="1037"/>
      <c r="L514" s="1037"/>
      <c r="M514" s="1037">
        <v>2034</v>
      </c>
      <c r="N514" s="1037"/>
      <c r="O514" s="1037"/>
      <c r="P514" s="1037"/>
      <c r="Q514" s="1037"/>
      <c r="R514" s="1037"/>
      <c r="S514" s="1037"/>
      <c r="T514" s="1037"/>
    </row>
    <row r="515" spans="1:20" ht="14.1" customHeight="1" x14ac:dyDescent="0.2">
      <c r="A515" s="1114"/>
      <c r="B515" s="1114"/>
      <c r="C515" s="1115"/>
      <c r="D515" s="1116" t="s">
        <v>469</v>
      </c>
      <c r="E515" s="1117"/>
      <c r="F515" s="1244"/>
      <c r="G515" s="1244">
        <f>SUM(G395:G514)</f>
        <v>12578048</v>
      </c>
      <c r="H515" s="1244">
        <f t="shared" ref="H515:T515" si="25">SUM(H395:H514)</f>
        <v>18775553</v>
      </c>
      <c r="I515" s="1244">
        <f t="shared" si="25"/>
        <v>6641386</v>
      </c>
      <c r="J515" s="1190">
        <f t="shared" si="24"/>
        <v>35.372518721552439</v>
      </c>
      <c r="K515" s="1244">
        <f t="shared" si="25"/>
        <v>98</v>
      </c>
      <c r="L515" s="1244">
        <f t="shared" si="25"/>
        <v>34</v>
      </c>
      <c r="M515" s="1244">
        <f t="shared" si="25"/>
        <v>1078315</v>
      </c>
      <c r="N515" s="1244">
        <f t="shared" si="25"/>
        <v>0</v>
      </c>
      <c r="O515" s="1244">
        <f t="shared" si="25"/>
        <v>357871</v>
      </c>
      <c r="P515" s="1244">
        <f t="shared" si="25"/>
        <v>3289187</v>
      </c>
      <c r="Q515" s="1244">
        <f t="shared" si="25"/>
        <v>1883478</v>
      </c>
      <c r="R515" s="1244">
        <f t="shared" si="25"/>
        <v>32403</v>
      </c>
      <c r="S515" s="1244">
        <f t="shared" si="25"/>
        <v>0</v>
      </c>
      <c r="T515" s="1244">
        <f t="shared" si="25"/>
        <v>0</v>
      </c>
    </row>
    <row r="516" spans="1:20" ht="15" customHeight="1" x14ac:dyDescent="0.2">
      <c r="A516" s="1027">
        <v>1</v>
      </c>
      <c r="B516" s="1027">
        <v>17</v>
      </c>
      <c r="C516" s="813"/>
      <c r="D516" s="1036" t="s">
        <v>470</v>
      </c>
      <c r="E516" s="1023"/>
      <c r="F516" s="1020"/>
      <c r="G516" s="1020"/>
      <c r="H516" s="1020"/>
      <c r="I516" s="1182"/>
      <c r="J516" s="1242"/>
      <c r="K516" s="1020"/>
      <c r="L516" s="1037"/>
      <c r="M516" s="1037"/>
      <c r="N516" s="1037"/>
      <c r="O516" s="1037"/>
      <c r="P516" s="1037"/>
      <c r="Q516" s="1020"/>
      <c r="R516" s="1020"/>
      <c r="S516" s="1020"/>
      <c r="T516" s="1020"/>
    </row>
    <row r="517" spans="1:20" ht="15" customHeight="1" x14ac:dyDescent="0.2">
      <c r="A517" s="1027"/>
      <c r="B517" s="1027"/>
      <c r="C517" s="813"/>
      <c r="D517" s="1038" t="s">
        <v>165</v>
      </c>
      <c r="E517" s="1118"/>
      <c r="F517" s="1119"/>
      <c r="G517" s="1119"/>
      <c r="H517" s="1119"/>
      <c r="I517" s="1182"/>
      <c r="J517" s="1242"/>
      <c r="K517" s="1020"/>
      <c r="L517" s="1037"/>
      <c r="M517" s="1037"/>
      <c r="N517" s="1037"/>
      <c r="O517" s="1037"/>
      <c r="P517" s="1037"/>
      <c r="Q517" s="1020"/>
      <c r="R517" s="1020"/>
      <c r="S517" s="1020"/>
      <c r="T517" s="1020"/>
    </row>
    <row r="518" spans="1:20" ht="15" customHeight="1" x14ac:dyDescent="0.2">
      <c r="A518" s="1027"/>
      <c r="B518" s="1027"/>
      <c r="C518" s="813"/>
      <c r="D518" s="1028" t="s">
        <v>471</v>
      </c>
      <c r="E518" s="1020">
        <v>1</v>
      </c>
      <c r="F518" s="1020">
        <v>171905</v>
      </c>
      <c r="G518" s="1020">
        <v>71832</v>
      </c>
      <c r="H518" s="1020">
        <v>78491</v>
      </c>
      <c r="I518" s="1182">
        <f t="shared" si="23"/>
        <v>67785</v>
      </c>
      <c r="J518" s="1242">
        <f t="shared" si="24"/>
        <v>86.360219643016407</v>
      </c>
      <c r="K518" s="1020"/>
      <c r="L518" s="1020"/>
      <c r="M518" s="1020">
        <v>65476</v>
      </c>
      <c r="N518" s="1020"/>
      <c r="O518" s="1020"/>
      <c r="P518" s="1020"/>
      <c r="Q518" s="1020">
        <v>2309</v>
      </c>
      <c r="R518" s="1020"/>
      <c r="S518" s="1020"/>
      <c r="T518" s="1020"/>
    </row>
    <row r="519" spans="1:20" ht="15" customHeight="1" x14ac:dyDescent="0.2">
      <c r="A519" s="1027"/>
      <c r="B519" s="1027"/>
      <c r="C519" s="813"/>
      <c r="D519" s="1028" t="s">
        <v>472</v>
      </c>
      <c r="E519" s="1119">
        <v>1</v>
      </c>
      <c r="F519" s="1020">
        <v>171920</v>
      </c>
      <c r="G519" s="1020">
        <v>5650</v>
      </c>
      <c r="H519" s="1020">
        <v>6687</v>
      </c>
      <c r="I519" s="1182">
        <f t="shared" si="23"/>
        <v>6172</v>
      </c>
      <c r="J519" s="1242">
        <f t="shared" si="24"/>
        <v>92.298489606699562</v>
      </c>
      <c r="K519" s="1020"/>
      <c r="L519" s="1020"/>
      <c r="M519" s="1020">
        <v>6172</v>
      </c>
      <c r="N519" s="1020"/>
      <c r="O519" s="1020"/>
      <c r="P519" s="1020"/>
      <c r="Q519" s="1020"/>
      <c r="R519" s="1020"/>
      <c r="S519" s="1020"/>
      <c r="T519" s="1020"/>
    </row>
    <row r="520" spans="1:20" ht="15" customHeight="1" x14ac:dyDescent="0.2">
      <c r="A520" s="1027"/>
      <c r="B520" s="1027"/>
      <c r="C520" s="813"/>
      <c r="D520" s="1039" t="s">
        <v>473</v>
      </c>
      <c r="E520" s="1119">
        <v>1</v>
      </c>
      <c r="F520" s="1020">
        <v>171956</v>
      </c>
      <c r="G520" s="1020">
        <v>2000</v>
      </c>
      <c r="H520" s="1020">
        <v>2027</v>
      </c>
      <c r="I520" s="1182">
        <f t="shared" ref="I520:I583" si="26">SUM(K520:T520)</f>
        <v>1610</v>
      </c>
      <c r="J520" s="1242">
        <f t="shared" ref="J520:J583" si="27">I520/H520*100</f>
        <v>79.427725703009372</v>
      </c>
      <c r="K520" s="1020"/>
      <c r="L520" s="1020"/>
      <c r="M520" s="1020">
        <v>1610</v>
      </c>
      <c r="N520" s="1020"/>
      <c r="O520" s="1020"/>
      <c r="P520" s="1020"/>
      <c r="Q520" s="1020"/>
      <c r="R520" s="1020"/>
      <c r="S520" s="1020"/>
      <c r="T520" s="1020"/>
    </row>
    <row r="521" spans="1:20" ht="15" customHeight="1" x14ac:dyDescent="0.2">
      <c r="A521" s="1027"/>
      <c r="B521" s="1027"/>
      <c r="C521" s="813"/>
      <c r="D521" s="1039" t="s">
        <v>474</v>
      </c>
      <c r="E521" s="1119">
        <v>1</v>
      </c>
      <c r="F521" s="1020">
        <v>171958</v>
      </c>
      <c r="G521" s="1020">
        <v>520</v>
      </c>
      <c r="H521" s="1020">
        <v>520</v>
      </c>
      <c r="I521" s="1182">
        <f t="shared" si="26"/>
        <v>80</v>
      </c>
      <c r="J521" s="1242">
        <f t="shared" si="27"/>
        <v>15.384615384615385</v>
      </c>
      <c r="K521" s="1020"/>
      <c r="L521" s="1020"/>
      <c r="M521" s="1020">
        <v>80</v>
      </c>
      <c r="N521" s="1020"/>
      <c r="O521" s="1020"/>
      <c r="P521" s="1020"/>
      <c r="Q521" s="1020"/>
      <c r="R521" s="1020"/>
      <c r="S521" s="1020"/>
      <c r="T521" s="1020"/>
    </row>
    <row r="522" spans="1:20" ht="15" customHeight="1" x14ac:dyDescent="0.2">
      <c r="A522" s="1027"/>
      <c r="B522" s="1027"/>
      <c r="C522" s="813"/>
      <c r="D522" s="1039" t="s">
        <v>475</v>
      </c>
      <c r="E522" s="1119">
        <v>1</v>
      </c>
      <c r="F522" s="1020">
        <v>171904</v>
      </c>
      <c r="G522" s="1020">
        <v>2000</v>
      </c>
      <c r="H522" s="1020">
        <v>2000</v>
      </c>
      <c r="I522" s="1182">
        <f t="shared" si="26"/>
        <v>1993</v>
      </c>
      <c r="J522" s="1242">
        <f t="shared" si="27"/>
        <v>99.65</v>
      </c>
      <c r="K522" s="1020"/>
      <c r="L522" s="1020"/>
      <c r="M522" s="1020">
        <v>1993</v>
      </c>
      <c r="N522" s="1020"/>
      <c r="O522" s="1020"/>
      <c r="P522" s="1020"/>
      <c r="Q522" s="1020"/>
      <c r="R522" s="1020"/>
      <c r="S522" s="1020"/>
      <c r="T522" s="1020"/>
    </row>
    <row r="523" spans="1:20" ht="15" customHeight="1" x14ac:dyDescent="0.2">
      <c r="A523" s="1027"/>
      <c r="B523" s="1027"/>
      <c r="C523" s="813"/>
      <c r="D523" s="1028" t="s">
        <v>476</v>
      </c>
      <c r="E523" s="1020">
        <v>1</v>
      </c>
      <c r="F523" s="1020">
        <v>171902</v>
      </c>
      <c r="G523" s="1020">
        <v>45450</v>
      </c>
      <c r="H523" s="1020">
        <v>27898</v>
      </c>
      <c r="I523" s="1182">
        <f t="shared" si="26"/>
        <v>10752</v>
      </c>
      <c r="J523" s="1242">
        <f t="shared" si="27"/>
        <v>38.540397161086815</v>
      </c>
      <c r="K523" s="1020"/>
      <c r="L523" s="1020"/>
      <c r="M523" s="1020">
        <v>10752</v>
      </c>
      <c r="N523" s="1020"/>
      <c r="O523" s="1020"/>
      <c r="P523" s="1020"/>
      <c r="Q523" s="1020"/>
      <c r="R523" s="1020"/>
      <c r="S523" s="1020"/>
      <c r="T523" s="1020"/>
    </row>
    <row r="524" spans="1:20" ht="15" customHeight="1" x14ac:dyDescent="0.2">
      <c r="A524" s="1027"/>
      <c r="B524" s="1027"/>
      <c r="C524" s="813"/>
      <c r="D524" s="1028" t="s">
        <v>477</v>
      </c>
      <c r="E524" s="1020">
        <v>1</v>
      </c>
      <c r="F524" s="1020">
        <v>171925</v>
      </c>
      <c r="G524" s="1020">
        <v>1000</v>
      </c>
      <c r="H524" s="1020">
        <v>1000</v>
      </c>
      <c r="I524" s="1182">
        <f t="shared" si="26"/>
        <v>500</v>
      </c>
      <c r="J524" s="1242">
        <f t="shared" si="27"/>
        <v>50</v>
      </c>
      <c r="K524" s="1020"/>
      <c r="L524" s="1020"/>
      <c r="M524" s="1020">
        <v>500</v>
      </c>
      <c r="N524" s="1020"/>
      <c r="O524" s="1020"/>
      <c r="P524" s="1020"/>
      <c r="Q524" s="1020"/>
      <c r="R524" s="1020"/>
      <c r="S524" s="1020"/>
      <c r="T524" s="1020"/>
    </row>
    <row r="525" spans="1:20" ht="23.25" customHeight="1" x14ac:dyDescent="0.2">
      <c r="A525" s="1027"/>
      <c r="B525" s="1027"/>
      <c r="C525" s="813"/>
      <c r="D525" s="1039" t="s">
        <v>1773</v>
      </c>
      <c r="E525" s="1023">
        <v>1</v>
      </c>
      <c r="F525" s="1020">
        <v>171987</v>
      </c>
      <c r="G525" s="1020"/>
      <c r="H525" s="1020">
        <v>20000</v>
      </c>
      <c r="I525" s="1182">
        <f t="shared" si="26"/>
        <v>8706</v>
      </c>
      <c r="J525" s="1242">
        <f t="shared" si="27"/>
        <v>43.53</v>
      </c>
      <c r="K525" s="1020"/>
      <c r="L525" s="1020"/>
      <c r="M525" s="1020">
        <v>8706</v>
      </c>
      <c r="N525" s="1020"/>
      <c r="O525" s="1020"/>
      <c r="P525" s="1020"/>
      <c r="Q525" s="1020"/>
      <c r="R525" s="1020"/>
      <c r="S525" s="1020"/>
      <c r="T525" s="1020"/>
    </row>
    <row r="526" spans="1:20" ht="15" customHeight="1" x14ac:dyDescent="0.2">
      <c r="A526" s="1027"/>
      <c r="B526" s="1027"/>
      <c r="C526" s="813"/>
      <c r="D526" s="1039" t="s">
        <v>1580</v>
      </c>
      <c r="E526" s="1023">
        <v>1</v>
      </c>
      <c r="F526" s="1020">
        <v>172901</v>
      </c>
      <c r="G526" s="1020"/>
      <c r="H526" s="1020">
        <v>67405</v>
      </c>
      <c r="I526" s="1182">
        <f t="shared" si="26"/>
        <v>67405</v>
      </c>
      <c r="J526" s="1242">
        <f t="shared" si="27"/>
        <v>100</v>
      </c>
      <c r="K526" s="1020"/>
      <c r="L526" s="1020"/>
      <c r="M526" s="1020"/>
      <c r="N526" s="1020"/>
      <c r="O526" s="1020"/>
      <c r="P526" s="1020">
        <v>67405</v>
      </c>
      <c r="Q526" s="1020"/>
      <c r="R526" s="1020"/>
      <c r="S526" s="1020"/>
      <c r="T526" s="1020"/>
    </row>
    <row r="527" spans="1:20" ht="15" customHeight="1" x14ac:dyDescent="0.2">
      <c r="A527" s="1027"/>
      <c r="B527" s="1027"/>
      <c r="C527" s="1027"/>
      <c r="D527" s="1020" t="s">
        <v>478</v>
      </c>
      <c r="E527" s="1023"/>
      <c r="F527" s="1020"/>
      <c r="G527" s="1020"/>
      <c r="H527" s="1020"/>
      <c r="I527" s="1182"/>
      <c r="J527" s="1242"/>
      <c r="K527" s="1020"/>
      <c r="L527" s="1037"/>
      <c r="M527" s="1020"/>
      <c r="N527" s="1037"/>
      <c r="O527" s="1037"/>
      <c r="P527" s="1037"/>
      <c r="Q527" s="1020"/>
      <c r="R527" s="1020"/>
      <c r="S527" s="1020"/>
      <c r="T527" s="1020"/>
    </row>
    <row r="528" spans="1:20" ht="15" customHeight="1" x14ac:dyDescent="0.2">
      <c r="A528" s="1027"/>
      <c r="B528" s="1027"/>
      <c r="C528" s="1027"/>
      <c r="D528" s="1020" t="s">
        <v>479</v>
      </c>
      <c r="E528" s="1023">
        <v>1</v>
      </c>
      <c r="F528" s="1020">
        <v>171954</v>
      </c>
      <c r="G528" s="1020">
        <v>1055</v>
      </c>
      <c r="H528" s="1020">
        <v>185</v>
      </c>
      <c r="I528" s="1182">
        <f t="shared" si="26"/>
        <v>184</v>
      </c>
      <c r="J528" s="1242">
        <f t="shared" si="27"/>
        <v>99.459459459459467</v>
      </c>
      <c r="K528" s="1020"/>
      <c r="L528" s="1020"/>
      <c r="M528" s="1020">
        <v>184</v>
      </c>
      <c r="N528" s="1020"/>
      <c r="O528" s="1020"/>
      <c r="P528" s="1020"/>
      <c r="Q528" s="1020"/>
      <c r="R528" s="1020"/>
      <c r="S528" s="1020"/>
      <c r="T528" s="1020"/>
    </row>
    <row r="529" spans="1:20" ht="15" customHeight="1" x14ac:dyDescent="0.2">
      <c r="A529" s="1033"/>
      <c r="B529" s="1033"/>
      <c r="C529" s="1120"/>
      <c r="D529" s="1121" t="s">
        <v>480</v>
      </c>
      <c r="E529" s="1122"/>
      <c r="F529" s="1035"/>
      <c r="G529" s="1035">
        <f>SUM(G516:G528)</f>
        <v>129507</v>
      </c>
      <c r="H529" s="1035">
        <f t="shared" ref="H529:T529" si="28">SUM(H516:H528)</f>
        <v>206213</v>
      </c>
      <c r="I529" s="1035">
        <f t="shared" si="28"/>
        <v>165187</v>
      </c>
      <c r="J529" s="1243">
        <f t="shared" si="27"/>
        <v>80.105037024823844</v>
      </c>
      <c r="K529" s="1035">
        <f t="shared" si="28"/>
        <v>0</v>
      </c>
      <c r="L529" s="1035">
        <f t="shared" si="28"/>
        <v>0</v>
      </c>
      <c r="M529" s="1297">
        <f t="shared" si="28"/>
        <v>95473</v>
      </c>
      <c r="N529" s="1035">
        <f t="shared" si="28"/>
        <v>0</v>
      </c>
      <c r="O529" s="1035">
        <f t="shared" si="28"/>
        <v>0</v>
      </c>
      <c r="P529" s="1035">
        <f t="shared" si="28"/>
        <v>67405</v>
      </c>
      <c r="Q529" s="1035">
        <f t="shared" si="28"/>
        <v>2309</v>
      </c>
      <c r="R529" s="1035">
        <f t="shared" si="28"/>
        <v>0</v>
      </c>
      <c r="S529" s="1035">
        <f t="shared" si="28"/>
        <v>0</v>
      </c>
      <c r="T529" s="1035">
        <f t="shared" si="28"/>
        <v>0</v>
      </c>
    </row>
    <row r="530" spans="1:20" ht="14.1" customHeight="1" x14ac:dyDescent="0.2">
      <c r="A530" s="1021"/>
      <c r="B530" s="1021"/>
      <c r="C530" s="1031"/>
      <c r="D530" s="1048" t="s">
        <v>481</v>
      </c>
      <c r="E530" s="1019"/>
      <c r="F530" s="1123"/>
      <c r="G530" s="1123"/>
      <c r="H530" s="1123"/>
      <c r="I530" s="1182"/>
      <c r="J530" s="1242"/>
      <c r="K530" s="1123"/>
      <c r="L530" s="1123"/>
      <c r="M530" s="1123"/>
      <c r="N530" s="1123"/>
      <c r="O530" s="1123"/>
      <c r="P530" s="1123"/>
      <c r="Q530" s="1123"/>
      <c r="R530" s="1123"/>
      <c r="S530" s="1123"/>
      <c r="T530" s="1123"/>
    </row>
    <row r="531" spans="1:20" ht="27" customHeight="1" x14ac:dyDescent="0.2">
      <c r="A531" s="1021"/>
      <c r="B531" s="1021"/>
      <c r="C531" s="813" t="s">
        <v>351</v>
      </c>
      <c r="D531" s="1124" t="s">
        <v>482</v>
      </c>
      <c r="E531" s="1125"/>
      <c r="F531" s="1126">
        <v>171980</v>
      </c>
      <c r="G531" s="1126">
        <v>53000</v>
      </c>
      <c r="H531" s="1126">
        <v>53000</v>
      </c>
      <c r="I531" s="1182">
        <f t="shared" si="26"/>
        <v>53000</v>
      </c>
      <c r="J531" s="1242">
        <f t="shared" si="27"/>
        <v>100</v>
      </c>
      <c r="K531" s="1020"/>
      <c r="L531" s="1020"/>
      <c r="M531" s="1020"/>
      <c r="N531" s="1020"/>
      <c r="O531" s="1020"/>
      <c r="P531" s="1020"/>
      <c r="Q531" s="1020"/>
      <c r="R531" s="1020">
        <v>53000</v>
      </c>
      <c r="S531" s="1020"/>
      <c r="T531" s="1020"/>
    </row>
    <row r="532" spans="1:20" ht="17.45" customHeight="1" x14ac:dyDescent="0.2">
      <c r="A532" s="1021"/>
      <c r="B532" s="1021"/>
      <c r="C532" s="813" t="s">
        <v>353</v>
      </c>
      <c r="D532" s="1127" t="s">
        <v>483</v>
      </c>
      <c r="E532" s="1125"/>
      <c r="F532" s="1126">
        <v>162603</v>
      </c>
      <c r="G532" s="1126"/>
      <c r="H532" s="1126">
        <v>2700</v>
      </c>
      <c r="I532" s="1182">
        <f t="shared" si="26"/>
        <v>1271</v>
      </c>
      <c r="J532" s="1242">
        <f t="shared" si="27"/>
        <v>47.074074074074076</v>
      </c>
      <c r="K532" s="1020"/>
      <c r="L532" s="1020"/>
      <c r="M532" s="1020"/>
      <c r="N532" s="1020"/>
      <c r="O532" s="1020"/>
      <c r="P532" s="1020">
        <v>1271</v>
      </c>
      <c r="Q532" s="1020"/>
      <c r="R532" s="1020"/>
      <c r="S532" s="1020"/>
      <c r="T532" s="1020"/>
    </row>
    <row r="533" spans="1:20" ht="15.95" customHeight="1" x14ac:dyDescent="0.2">
      <c r="A533" s="1033"/>
      <c r="B533" s="1033"/>
      <c r="C533" s="1034"/>
      <c r="D533" s="1121" t="s">
        <v>201</v>
      </c>
      <c r="E533" s="1122"/>
      <c r="F533" s="1035"/>
      <c r="G533" s="1035">
        <f>SUM(G529:G532)</f>
        <v>182507</v>
      </c>
      <c r="H533" s="1035">
        <f t="shared" ref="H533:T533" si="29">SUM(H529:H532)</f>
        <v>261913</v>
      </c>
      <c r="I533" s="1035">
        <f t="shared" si="29"/>
        <v>219458</v>
      </c>
      <c r="J533" s="1243">
        <f t="shared" si="27"/>
        <v>83.790418955912841</v>
      </c>
      <c r="K533" s="1035">
        <f t="shared" si="29"/>
        <v>0</v>
      </c>
      <c r="L533" s="1035">
        <f t="shared" si="29"/>
        <v>0</v>
      </c>
      <c r="M533" s="1297">
        <f t="shared" si="29"/>
        <v>95473</v>
      </c>
      <c r="N533" s="1035">
        <f t="shared" si="29"/>
        <v>0</v>
      </c>
      <c r="O533" s="1035">
        <f t="shared" si="29"/>
        <v>0</v>
      </c>
      <c r="P533" s="1035">
        <f t="shared" si="29"/>
        <v>68676</v>
      </c>
      <c r="Q533" s="1035">
        <f t="shared" si="29"/>
        <v>2309</v>
      </c>
      <c r="R533" s="1035">
        <f t="shared" si="29"/>
        <v>53000</v>
      </c>
      <c r="S533" s="1035">
        <f t="shared" si="29"/>
        <v>0</v>
      </c>
      <c r="T533" s="1035">
        <f t="shared" si="29"/>
        <v>0</v>
      </c>
    </row>
    <row r="534" spans="1:20" ht="15" customHeight="1" x14ac:dyDescent="0.2">
      <c r="A534" s="1027">
        <v>1</v>
      </c>
      <c r="B534" s="1027">
        <v>18</v>
      </c>
      <c r="C534" s="813"/>
      <c r="D534" s="1036" t="s">
        <v>484</v>
      </c>
      <c r="E534" s="1019"/>
      <c r="F534" s="1019"/>
      <c r="G534" s="1019"/>
      <c r="H534" s="1019"/>
      <c r="I534" s="1182"/>
      <c r="J534" s="1189"/>
      <c r="K534" s="1020"/>
      <c r="L534" s="1037"/>
      <c r="M534" s="1037"/>
      <c r="N534" s="1037"/>
      <c r="O534" s="1037"/>
      <c r="P534" s="1037"/>
      <c r="Q534" s="1020"/>
      <c r="R534" s="1020"/>
      <c r="S534" s="1020"/>
      <c r="T534" s="1020"/>
    </row>
    <row r="535" spans="1:20" ht="15.75" customHeight="1" x14ac:dyDescent="0.2">
      <c r="A535" s="1027"/>
      <c r="B535" s="1027"/>
      <c r="C535" s="813"/>
      <c r="D535" s="1028" t="s">
        <v>165</v>
      </c>
      <c r="E535" s="1118"/>
      <c r="F535" s="1118"/>
      <c r="G535" s="1118"/>
      <c r="H535" s="1118"/>
      <c r="I535" s="1182"/>
      <c r="J535" s="1189"/>
      <c r="K535" s="1020"/>
      <c r="L535" s="1037"/>
      <c r="M535" s="1037"/>
      <c r="N535" s="1037"/>
      <c r="O535" s="1037"/>
      <c r="P535" s="1037"/>
      <c r="Q535" s="1020"/>
      <c r="R535" s="1020"/>
      <c r="S535" s="1020"/>
      <c r="T535" s="1020"/>
    </row>
    <row r="536" spans="1:20" ht="17.25" customHeight="1" x14ac:dyDescent="0.2">
      <c r="A536" s="1027"/>
      <c r="B536" s="1027"/>
      <c r="C536" s="813"/>
      <c r="D536" s="1028" t="s">
        <v>485</v>
      </c>
      <c r="E536" s="1020">
        <v>2</v>
      </c>
      <c r="F536" s="1020">
        <v>181905</v>
      </c>
      <c r="G536" s="1020">
        <v>30700</v>
      </c>
      <c r="H536" s="1020">
        <v>31684</v>
      </c>
      <c r="I536" s="1182">
        <f t="shared" si="26"/>
        <v>31683</v>
      </c>
      <c r="J536" s="1189">
        <f t="shared" si="27"/>
        <v>99.996843832849393</v>
      </c>
      <c r="K536" s="1020"/>
      <c r="L536" s="1020"/>
      <c r="M536" s="1020">
        <v>31683</v>
      </c>
      <c r="N536" s="1020"/>
      <c r="O536" s="1020"/>
      <c r="P536" s="1020"/>
      <c r="Q536" s="1020"/>
      <c r="R536" s="1020"/>
      <c r="S536" s="1020"/>
      <c r="T536" s="1020"/>
    </row>
    <row r="537" spans="1:20" ht="27.75" customHeight="1" x14ac:dyDescent="0.2">
      <c r="A537" s="1027"/>
      <c r="B537" s="1027"/>
      <c r="C537" s="813"/>
      <c r="D537" s="1039" t="s">
        <v>486</v>
      </c>
      <c r="E537" s="1020">
        <v>1</v>
      </c>
      <c r="F537" s="1020" t="s">
        <v>204</v>
      </c>
      <c r="G537" s="1020">
        <v>75100</v>
      </c>
      <c r="H537" s="1020">
        <v>77840</v>
      </c>
      <c r="I537" s="1182">
        <f t="shared" si="26"/>
        <v>64369</v>
      </c>
      <c r="J537" s="1189">
        <f t="shared" si="27"/>
        <v>82.693987667009253</v>
      </c>
      <c r="K537" s="1020"/>
      <c r="L537" s="1020"/>
      <c r="M537" s="1020">
        <v>64369</v>
      </c>
      <c r="N537" s="1020"/>
      <c r="O537" s="1020"/>
      <c r="P537" s="1020"/>
      <c r="Q537" s="1020"/>
      <c r="R537" s="1020"/>
      <c r="S537" s="1020"/>
      <c r="T537" s="1020"/>
    </row>
    <row r="538" spans="1:20" ht="14.1" customHeight="1" x14ac:dyDescent="0.2">
      <c r="A538" s="1027"/>
      <c r="B538" s="1027"/>
      <c r="C538" s="813"/>
      <c r="D538" s="1028" t="s">
        <v>487</v>
      </c>
      <c r="E538" s="1020">
        <v>1</v>
      </c>
      <c r="F538" s="1020">
        <v>181906</v>
      </c>
      <c r="G538" s="1020">
        <v>3552</v>
      </c>
      <c r="H538" s="1020">
        <v>4662</v>
      </c>
      <c r="I538" s="1182">
        <f t="shared" si="26"/>
        <v>3227</v>
      </c>
      <c r="J538" s="1189">
        <f t="shared" si="27"/>
        <v>69.219219219219212</v>
      </c>
      <c r="K538" s="1020"/>
      <c r="L538" s="1020"/>
      <c r="M538" s="1020">
        <v>3227</v>
      </c>
      <c r="N538" s="1020"/>
      <c r="O538" s="1020"/>
      <c r="P538" s="1020"/>
      <c r="Q538" s="1020"/>
      <c r="R538" s="1020"/>
      <c r="S538" s="1020"/>
      <c r="T538" s="1020"/>
    </row>
    <row r="539" spans="1:20" ht="14.1" customHeight="1" x14ac:dyDescent="0.2">
      <c r="A539" s="1027"/>
      <c r="B539" s="1027"/>
      <c r="C539" s="813"/>
      <c r="D539" s="1028" t="s">
        <v>1274</v>
      </c>
      <c r="E539" s="1020">
        <v>1</v>
      </c>
      <c r="F539" s="1020">
        <v>181915</v>
      </c>
      <c r="G539" s="1020">
        <v>2850</v>
      </c>
      <c r="H539" s="1020">
        <v>2850</v>
      </c>
      <c r="I539" s="1182">
        <f t="shared" si="26"/>
        <v>1286</v>
      </c>
      <c r="J539" s="1189">
        <f t="shared" si="27"/>
        <v>45.122807017543856</v>
      </c>
      <c r="K539" s="1020"/>
      <c r="L539" s="1020"/>
      <c r="M539" s="1020">
        <v>1286</v>
      </c>
      <c r="N539" s="1020"/>
      <c r="O539" s="1020"/>
      <c r="P539" s="1020"/>
      <c r="Q539" s="1020"/>
      <c r="R539" s="1020"/>
      <c r="S539" s="1020"/>
      <c r="T539" s="1020"/>
    </row>
    <row r="540" spans="1:20" ht="15" customHeight="1" x14ac:dyDescent="0.2">
      <c r="A540" s="1027"/>
      <c r="B540" s="1027"/>
      <c r="C540" s="813"/>
      <c r="D540" s="1038" t="s">
        <v>150</v>
      </c>
      <c r="E540" s="1128"/>
      <c r="F540" s="1128"/>
      <c r="G540" s="1128"/>
      <c r="H540" s="1128"/>
      <c r="I540" s="1182"/>
      <c r="J540" s="1189"/>
      <c r="K540" s="1020"/>
      <c r="L540" s="1020"/>
      <c r="M540" s="1020"/>
      <c r="N540" s="1020"/>
      <c r="O540" s="1020"/>
      <c r="P540" s="1020"/>
      <c r="Q540" s="1020"/>
      <c r="R540" s="1020"/>
      <c r="S540" s="1020"/>
      <c r="T540" s="1020"/>
    </row>
    <row r="541" spans="1:20" ht="15" customHeight="1" x14ac:dyDescent="0.2">
      <c r="A541" s="1027"/>
      <c r="B541" s="1027"/>
      <c r="C541" s="813"/>
      <c r="D541" s="1028" t="s">
        <v>488</v>
      </c>
      <c r="E541" s="1129">
        <v>1</v>
      </c>
      <c r="F541" s="1020">
        <v>221950</v>
      </c>
      <c r="G541" s="1020">
        <v>439969</v>
      </c>
      <c r="H541" s="1020">
        <v>448579</v>
      </c>
      <c r="I541" s="1182">
        <f t="shared" si="26"/>
        <v>428274</v>
      </c>
      <c r="J541" s="1189">
        <f t="shared" si="27"/>
        <v>95.473484046288391</v>
      </c>
      <c r="K541" s="1020">
        <v>386358</v>
      </c>
      <c r="L541" s="1020">
        <v>41488</v>
      </c>
      <c r="M541" s="1020">
        <v>428</v>
      </c>
      <c r="N541" s="1020"/>
      <c r="O541" s="1020"/>
      <c r="P541" s="1020"/>
      <c r="Q541" s="1020"/>
      <c r="R541" s="1020"/>
      <c r="S541" s="1020"/>
      <c r="T541" s="1020"/>
    </row>
    <row r="542" spans="1:20" ht="30.6" customHeight="1" x14ac:dyDescent="0.2">
      <c r="A542" s="1027"/>
      <c r="B542" s="1027"/>
      <c r="C542" s="813"/>
      <c r="D542" s="1039" t="s">
        <v>489</v>
      </c>
      <c r="E542" s="1119">
        <v>1</v>
      </c>
      <c r="F542" s="1020">
        <v>181907</v>
      </c>
      <c r="G542" s="1020">
        <v>17177</v>
      </c>
      <c r="H542" s="1020">
        <v>10591</v>
      </c>
      <c r="I542" s="1182">
        <f t="shared" si="26"/>
        <v>6449</v>
      </c>
      <c r="J542" s="1189">
        <f t="shared" si="27"/>
        <v>60.891322821263337</v>
      </c>
      <c r="K542" s="1020"/>
      <c r="L542" s="1020"/>
      <c r="M542" s="1020">
        <v>6449</v>
      </c>
      <c r="N542" s="1020"/>
      <c r="O542" s="1020"/>
      <c r="P542" s="1020"/>
      <c r="Q542" s="1020"/>
      <c r="R542" s="1020"/>
      <c r="S542" s="1020"/>
      <c r="T542" s="1020"/>
    </row>
    <row r="543" spans="1:20" ht="15" customHeight="1" x14ac:dyDescent="0.2">
      <c r="A543" s="1027"/>
      <c r="B543" s="1027"/>
      <c r="C543" s="813"/>
      <c r="D543" s="1039" t="s">
        <v>1774</v>
      </c>
      <c r="E543" s="1119">
        <v>1</v>
      </c>
      <c r="F543" s="1020">
        <v>181919</v>
      </c>
      <c r="G543" s="1020">
        <v>25000</v>
      </c>
      <c r="H543" s="1020">
        <v>25000</v>
      </c>
      <c r="I543" s="1182">
        <f t="shared" si="26"/>
        <v>0</v>
      </c>
      <c r="J543" s="1189">
        <f t="shared" si="27"/>
        <v>0</v>
      </c>
      <c r="K543" s="1020"/>
      <c r="L543" s="1020"/>
      <c r="M543" s="1020"/>
      <c r="N543" s="1020"/>
      <c r="O543" s="1020"/>
      <c r="P543" s="1020"/>
      <c r="Q543" s="1020"/>
      <c r="R543" s="1020"/>
      <c r="S543" s="1020"/>
      <c r="T543" s="1020"/>
    </row>
    <row r="544" spans="1:20" ht="15.75" customHeight="1" x14ac:dyDescent="0.2">
      <c r="A544" s="1027"/>
      <c r="B544" s="1027"/>
      <c r="C544" s="813"/>
      <c r="D544" s="1028" t="s">
        <v>490</v>
      </c>
      <c r="E544" s="1119"/>
      <c r="F544" s="1119"/>
      <c r="G544" s="1119"/>
      <c r="H544" s="1119"/>
      <c r="I544" s="1182"/>
      <c r="J544" s="1189"/>
      <c r="K544" s="1020"/>
      <c r="L544" s="1020"/>
      <c r="M544" s="1020"/>
      <c r="N544" s="1020"/>
      <c r="O544" s="1020"/>
      <c r="P544" s="1020"/>
      <c r="Q544" s="1020"/>
      <c r="R544" s="1020"/>
      <c r="S544" s="1020"/>
      <c r="T544" s="1020"/>
    </row>
    <row r="545" spans="1:20" ht="12.75" customHeight="1" x14ac:dyDescent="0.2">
      <c r="A545" s="1027"/>
      <c r="B545" s="1027"/>
      <c r="C545" s="813"/>
      <c r="D545" s="1039" t="s">
        <v>491</v>
      </c>
      <c r="E545" s="1119">
        <v>1</v>
      </c>
      <c r="F545" s="1020">
        <v>181909</v>
      </c>
      <c r="G545" s="1020">
        <v>9950</v>
      </c>
      <c r="H545" s="1020">
        <v>3000</v>
      </c>
      <c r="I545" s="1182">
        <f t="shared" si="26"/>
        <v>2768</v>
      </c>
      <c r="J545" s="1189">
        <f t="shared" si="27"/>
        <v>92.266666666666666</v>
      </c>
      <c r="K545" s="1020"/>
      <c r="L545" s="1020"/>
      <c r="M545" s="1020"/>
      <c r="N545" s="1020"/>
      <c r="O545" s="1020">
        <v>2768</v>
      </c>
      <c r="P545" s="1020"/>
      <c r="Q545" s="1020"/>
      <c r="R545" s="1020"/>
      <c r="S545" s="1020"/>
      <c r="T545" s="1020"/>
    </row>
    <row r="546" spans="1:20" ht="12.75" customHeight="1" x14ac:dyDescent="0.2">
      <c r="A546" s="1027"/>
      <c r="B546" s="1027"/>
      <c r="C546" s="813"/>
      <c r="D546" s="1039" t="s">
        <v>1775</v>
      </c>
      <c r="E546" s="1119">
        <v>1</v>
      </c>
      <c r="F546" s="1020">
        <v>181920</v>
      </c>
      <c r="G546" s="1020"/>
      <c r="H546" s="1020">
        <v>6950</v>
      </c>
      <c r="I546" s="1182">
        <f t="shared" si="26"/>
        <v>92</v>
      </c>
      <c r="J546" s="1189">
        <f t="shared" si="27"/>
        <v>1.3237410071942446</v>
      </c>
      <c r="K546" s="1020"/>
      <c r="L546" s="1020"/>
      <c r="M546" s="1020">
        <v>92</v>
      </c>
      <c r="N546" s="1020"/>
      <c r="O546" s="1020"/>
      <c r="P546" s="1020"/>
      <c r="Q546" s="1020"/>
      <c r="R546" s="1020"/>
      <c r="S546" s="1020"/>
      <c r="T546" s="1020"/>
    </row>
    <row r="547" spans="1:20" ht="26.25" customHeight="1" x14ac:dyDescent="0.2">
      <c r="A547" s="1027"/>
      <c r="B547" s="1027"/>
      <c r="C547" s="813"/>
      <c r="D547" s="1039" t="s">
        <v>492</v>
      </c>
      <c r="E547" s="1128">
        <v>2</v>
      </c>
      <c r="F547" s="1131">
        <v>191142</v>
      </c>
      <c r="G547" s="1131">
        <v>1000</v>
      </c>
      <c r="H547" s="1131">
        <v>1000</v>
      </c>
      <c r="I547" s="1182">
        <f t="shared" si="26"/>
        <v>1000</v>
      </c>
      <c r="J547" s="1189">
        <f t="shared" si="27"/>
        <v>100</v>
      </c>
      <c r="K547" s="1020"/>
      <c r="L547" s="1020"/>
      <c r="M547" s="1020"/>
      <c r="N547" s="1020"/>
      <c r="O547" s="1020">
        <v>1000</v>
      </c>
      <c r="P547" s="1020"/>
      <c r="Q547" s="1020"/>
      <c r="R547" s="1020"/>
      <c r="S547" s="1020"/>
      <c r="T547" s="1020"/>
    </row>
    <row r="548" spans="1:20" ht="29.25" customHeight="1" x14ac:dyDescent="0.2">
      <c r="A548" s="1027"/>
      <c r="B548" s="1027"/>
      <c r="C548" s="813"/>
      <c r="D548" s="1039" t="s">
        <v>493</v>
      </c>
      <c r="E548" s="1128">
        <v>2</v>
      </c>
      <c r="F548" s="1131">
        <v>191154</v>
      </c>
      <c r="G548" s="1131">
        <v>3500</v>
      </c>
      <c r="H548" s="1131">
        <v>3500</v>
      </c>
      <c r="I548" s="1182">
        <f t="shared" si="26"/>
        <v>3500</v>
      </c>
      <c r="J548" s="1189">
        <f t="shared" si="27"/>
        <v>100</v>
      </c>
      <c r="K548" s="1020"/>
      <c r="L548" s="1020"/>
      <c r="M548" s="1020"/>
      <c r="N548" s="1020"/>
      <c r="O548" s="1020">
        <v>3500</v>
      </c>
      <c r="P548" s="1020"/>
      <c r="Q548" s="1020"/>
      <c r="R548" s="1020"/>
      <c r="S548" s="1020"/>
      <c r="T548" s="1020"/>
    </row>
    <row r="549" spans="1:20" ht="15" customHeight="1" x14ac:dyDescent="0.2">
      <c r="A549" s="1027"/>
      <c r="B549" s="1027"/>
      <c r="C549" s="813"/>
      <c r="D549" s="1039" t="s">
        <v>1776</v>
      </c>
      <c r="E549" s="1128">
        <v>2</v>
      </c>
      <c r="F549" s="1131">
        <v>191141</v>
      </c>
      <c r="G549" s="1131">
        <v>8000</v>
      </c>
      <c r="H549" s="1131">
        <v>8000</v>
      </c>
      <c r="I549" s="1182">
        <f t="shared" si="26"/>
        <v>8000</v>
      </c>
      <c r="J549" s="1189">
        <f t="shared" si="27"/>
        <v>100</v>
      </c>
      <c r="K549" s="1020"/>
      <c r="L549" s="1020"/>
      <c r="M549" s="1020"/>
      <c r="N549" s="1020"/>
      <c r="O549" s="1020">
        <v>8000</v>
      </c>
      <c r="P549" s="1020"/>
      <c r="Q549" s="1020"/>
      <c r="R549" s="1020"/>
      <c r="S549" s="1020"/>
      <c r="T549" s="1020"/>
    </row>
    <row r="550" spans="1:20" ht="16.149999999999999" customHeight="1" x14ac:dyDescent="0.2">
      <c r="A550" s="1027"/>
      <c r="B550" s="1027"/>
      <c r="C550" s="813"/>
      <c r="D550" s="1038" t="s">
        <v>150</v>
      </c>
      <c r="E550" s="1128"/>
      <c r="F550" s="1131"/>
      <c r="G550" s="1131"/>
      <c r="H550" s="1131"/>
      <c r="I550" s="1182"/>
      <c r="J550" s="1189"/>
      <c r="K550" s="1020"/>
      <c r="L550" s="1020"/>
      <c r="M550" s="1020"/>
      <c r="N550" s="1020"/>
      <c r="O550" s="1020"/>
      <c r="P550" s="1020"/>
      <c r="Q550" s="1020"/>
      <c r="R550" s="1020"/>
      <c r="S550" s="1020"/>
      <c r="T550" s="1020"/>
    </row>
    <row r="551" spans="1:20" ht="16.149999999999999" customHeight="1" x14ac:dyDescent="0.2">
      <c r="A551" s="1027"/>
      <c r="B551" s="1027"/>
      <c r="C551" s="813"/>
      <c r="D551" s="1039" t="s">
        <v>1351</v>
      </c>
      <c r="E551" s="1128">
        <v>2</v>
      </c>
      <c r="F551" s="1131">
        <v>181916</v>
      </c>
      <c r="G551" s="1131">
        <v>47574</v>
      </c>
      <c r="H551" s="1131">
        <v>48006</v>
      </c>
      <c r="I551" s="1182">
        <f t="shared" si="26"/>
        <v>48006</v>
      </c>
      <c r="J551" s="1189">
        <f t="shared" si="27"/>
        <v>100</v>
      </c>
      <c r="K551" s="1020"/>
      <c r="L551" s="1020"/>
      <c r="M551" s="1020">
        <v>48006</v>
      </c>
      <c r="N551" s="1020"/>
      <c r="O551" s="1020"/>
      <c r="P551" s="1020"/>
      <c r="Q551" s="1020"/>
      <c r="R551" s="1020"/>
      <c r="S551" s="1020"/>
      <c r="T551" s="1020"/>
    </row>
    <row r="552" spans="1:20" ht="15" customHeight="1" x14ac:dyDescent="0.2">
      <c r="A552" s="1027"/>
      <c r="B552" s="1027"/>
      <c r="C552" s="813"/>
      <c r="D552" s="1039" t="s">
        <v>494</v>
      </c>
      <c r="E552" s="1119"/>
      <c r="F552" s="1119"/>
      <c r="G552" s="1119"/>
      <c r="H552" s="1119"/>
      <c r="I552" s="1182"/>
      <c r="J552" s="1189"/>
      <c r="K552" s="1020"/>
      <c r="L552" s="1020"/>
      <c r="M552" s="1020"/>
      <c r="N552" s="1020"/>
      <c r="O552" s="1020"/>
      <c r="P552" s="1020"/>
      <c r="Q552" s="1020"/>
      <c r="R552" s="1020"/>
      <c r="S552" s="1020"/>
      <c r="T552" s="1020"/>
    </row>
    <row r="553" spans="1:20" ht="15" customHeight="1" x14ac:dyDescent="0.2">
      <c r="A553" s="1027"/>
      <c r="B553" s="1027"/>
      <c r="C553" s="813"/>
      <c r="D553" s="1039" t="s">
        <v>495</v>
      </c>
      <c r="E553" s="1119">
        <v>1</v>
      </c>
      <c r="F553" s="1020">
        <v>181902</v>
      </c>
      <c r="G553" s="1020">
        <v>300</v>
      </c>
      <c r="H553" s="1020">
        <v>300</v>
      </c>
      <c r="I553" s="1182">
        <f t="shared" si="26"/>
        <v>130</v>
      </c>
      <c r="J553" s="1189">
        <f t="shared" si="27"/>
        <v>43.333333333333336</v>
      </c>
      <c r="K553" s="1020"/>
      <c r="L553" s="1020"/>
      <c r="M553" s="1020">
        <v>130</v>
      </c>
      <c r="N553" s="1020"/>
      <c r="O553" s="1020"/>
      <c r="P553" s="1020"/>
      <c r="Q553" s="1020"/>
      <c r="R553" s="1020"/>
      <c r="S553" s="1020"/>
      <c r="T553" s="1020"/>
    </row>
    <row r="554" spans="1:20" ht="15" customHeight="1" x14ac:dyDescent="0.2">
      <c r="A554" s="1027"/>
      <c r="B554" s="1027"/>
      <c r="C554" s="813"/>
      <c r="D554" s="1039" t="s">
        <v>637</v>
      </c>
      <c r="E554" s="1119">
        <v>1</v>
      </c>
      <c r="F554" s="1020">
        <v>181903</v>
      </c>
      <c r="G554" s="1020">
        <v>100</v>
      </c>
      <c r="H554" s="1020">
        <v>100</v>
      </c>
      <c r="I554" s="1182">
        <f t="shared" si="26"/>
        <v>0</v>
      </c>
      <c r="J554" s="1189">
        <f t="shared" si="27"/>
        <v>0</v>
      </c>
      <c r="K554" s="1020"/>
      <c r="L554" s="1020"/>
      <c r="M554" s="1020"/>
      <c r="N554" s="1020"/>
      <c r="O554" s="1020"/>
      <c r="P554" s="1020"/>
      <c r="Q554" s="1020"/>
      <c r="R554" s="1020"/>
      <c r="S554" s="1020"/>
      <c r="T554" s="1020"/>
    </row>
    <row r="555" spans="1:20" ht="14.1" customHeight="1" x14ac:dyDescent="0.2">
      <c r="A555" s="1132"/>
      <c r="B555" s="1132"/>
      <c r="C555" s="1132"/>
      <c r="D555" s="1028" t="s">
        <v>496</v>
      </c>
      <c r="E555" s="1020">
        <v>1</v>
      </c>
      <c r="F555" s="1020">
        <v>181904</v>
      </c>
      <c r="G555" s="1020">
        <v>400</v>
      </c>
      <c r="H555" s="1020">
        <v>1425</v>
      </c>
      <c r="I555" s="1182">
        <f t="shared" si="26"/>
        <v>293</v>
      </c>
      <c r="J555" s="1189">
        <f t="shared" si="27"/>
        <v>20.561403508771932</v>
      </c>
      <c r="K555" s="1020"/>
      <c r="L555" s="1020"/>
      <c r="M555" s="1020">
        <v>293</v>
      </c>
      <c r="N555" s="1020"/>
      <c r="O555" s="1020"/>
      <c r="P555" s="1020"/>
      <c r="Q555" s="1020"/>
      <c r="R555" s="1020"/>
      <c r="S555" s="1020"/>
      <c r="T555" s="1020"/>
    </row>
    <row r="556" spans="1:20" ht="15" customHeight="1" x14ac:dyDescent="0.2">
      <c r="A556" s="1035"/>
      <c r="B556" s="1035"/>
      <c r="C556" s="1121"/>
      <c r="D556" s="1121" t="s">
        <v>497</v>
      </c>
      <c r="E556" s="1122"/>
      <c r="F556" s="1122"/>
      <c r="G556" s="1122">
        <f>SUM(G534:G555)</f>
        <v>665172</v>
      </c>
      <c r="H556" s="1122">
        <f t="shared" ref="H556:T556" si="30">SUM(H534:H555)</f>
        <v>673487</v>
      </c>
      <c r="I556" s="1122">
        <f t="shared" si="30"/>
        <v>599077</v>
      </c>
      <c r="J556" s="1238">
        <f t="shared" si="27"/>
        <v>88.951531358437506</v>
      </c>
      <c r="K556" s="1122">
        <f t="shared" si="30"/>
        <v>386358</v>
      </c>
      <c r="L556" s="1122">
        <f t="shared" si="30"/>
        <v>41488</v>
      </c>
      <c r="M556" s="1296">
        <f t="shared" si="30"/>
        <v>155963</v>
      </c>
      <c r="N556" s="1122">
        <f t="shared" si="30"/>
        <v>0</v>
      </c>
      <c r="O556" s="1122">
        <f t="shared" si="30"/>
        <v>15268</v>
      </c>
      <c r="P556" s="1122">
        <f t="shared" si="30"/>
        <v>0</v>
      </c>
      <c r="Q556" s="1122">
        <f t="shared" si="30"/>
        <v>0</v>
      </c>
      <c r="R556" s="1122">
        <f t="shared" si="30"/>
        <v>0</v>
      </c>
      <c r="S556" s="1122">
        <f t="shared" si="30"/>
        <v>0</v>
      </c>
      <c r="T556" s="1122">
        <f t="shared" si="30"/>
        <v>0</v>
      </c>
    </row>
    <row r="557" spans="1:20" ht="15" customHeight="1" x14ac:dyDescent="0.2">
      <c r="A557" s="1123"/>
      <c r="B557" s="1123"/>
      <c r="C557" s="1036"/>
      <c r="D557" s="1048" t="s">
        <v>498</v>
      </c>
      <c r="E557" s="1019"/>
      <c r="F557" s="1019"/>
      <c r="G557" s="1019"/>
      <c r="H557" s="1019"/>
      <c r="I557" s="1182"/>
      <c r="J557" s="1242"/>
      <c r="K557" s="1037"/>
      <c r="L557" s="1037"/>
      <c r="M557" s="1037"/>
      <c r="N557" s="1037"/>
      <c r="O557" s="1037"/>
      <c r="P557" s="1037"/>
      <c r="Q557" s="1037"/>
      <c r="R557" s="1037"/>
      <c r="S557" s="1037"/>
      <c r="T557" s="1037"/>
    </row>
    <row r="558" spans="1:20" ht="30" customHeight="1" x14ac:dyDescent="0.2">
      <c r="A558" s="1123"/>
      <c r="B558" s="1123"/>
      <c r="C558" s="1036"/>
      <c r="D558" s="1039" t="s">
        <v>1777</v>
      </c>
      <c r="E558" s="1133"/>
      <c r="F558" s="1020">
        <v>184902</v>
      </c>
      <c r="G558" s="761"/>
      <c r="H558" s="761">
        <v>2650</v>
      </c>
      <c r="I558" s="1182">
        <f t="shared" si="26"/>
        <v>1690</v>
      </c>
      <c r="J558" s="1242">
        <f t="shared" si="27"/>
        <v>63.773584905660371</v>
      </c>
      <c r="K558" s="1134"/>
      <c r="L558" s="1134"/>
      <c r="M558" s="1134"/>
      <c r="N558" s="1134"/>
      <c r="O558" s="1134"/>
      <c r="P558" s="1134"/>
      <c r="Q558" s="1134">
        <v>1690</v>
      </c>
      <c r="R558" s="1134"/>
      <c r="S558" s="1134"/>
      <c r="T558" s="1134"/>
    </row>
    <row r="559" spans="1:20" ht="15.6" customHeight="1" x14ac:dyDescent="0.2">
      <c r="A559" s="1123"/>
      <c r="B559" s="1123"/>
      <c r="C559" s="1036"/>
      <c r="D559" s="1028" t="s">
        <v>1598</v>
      </c>
      <c r="E559" s="1133"/>
      <c r="F559" s="1123"/>
      <c r="G559" s="1188"/>
      <c r="H559" s="1188"/>
      <c r="I559" s="1182"/>
      <c r="J559" s="1242"/>
      <c r="K559" s="1134"/>
      <c r="L559" s="1134"/>
      <c r="M559" s="1134"/>
      <c r="N559" s="1134"/>
      <c r="O559" s="1134"/>
      <c r="P559" s="1134"/>
      <c r="Q559" s="1134"/>
      <c r="R559" s="1134"/>
      <c r="S559" s="1134"/>
      <c r="T559" s="1134"/>
    </row>
    <row r="560" spans="1:20" ht="15.6" customHeight="1" x14ac:dyDescent="0.2">
      <c r="A560" s="1123"/>
      <c r="B560" s="1123"/>
      <c r="C560" s="1027" t="s">
        <v>271</v>
      </c>
      <c r="D560" s="1135" t="s">
        <v>596</v>
      </c>
      <c r="E560" s="1136"/>
      <c r="F560" s="473">
        <v>182905</v>
      </c>
      <c r="G560" s="14">
        <v>19274</v>
      </c>
      <c r="H560" s="14">
        <v>19974</v>
      </c>
      <c r="I560" s="1182">
        <f t="shared" si="26"/>
        <v>5542</v>
      </c>
      <c r="J560" s="1242">
        <f t="shared" si="27"/>
        <v>27.746069890858116</v>
      </c>
      <c r="K560" s="1134"/>
      <c r="L560" s="1134"/>
      <c r="M560" s="1134"/>
      <c r="N560" s="1134"/>
      <c r="O560" s="1134"/>
      <c r="P560" s="1134">
        <v>5542</v>
      </c>
      <c r="Q560" s="1134"/>
      <c r="R560" s="1134"/>
      <c r="S560" s="1134"/>
      <c r="T560" s="1134"/>
    </row>
    <row r="561" spans="1:20" ht="15" customHeight="1" x14ac:dyDescent="0.2">
      <c r="A561" s="1035"/>
      <c r="B561" s="1035"/>
      <c r="C561" s="1121"/>
      <c r="D561" s="1121" t="s">
        <v>499</v>
      </c>
      <c r="E561" s="1122"/>
      <c r="F561" s="1122"/>
      <c r="G561" s="1122">
        <f>SUM(G556:G560)</f>
        <v>684446</v>
      </c>
      <c r="H561" s="1122">
        <f t="shared" ref="H561:T561" si="31">SUM(H556:H560)</f>
        <v>696111</v>
      </c>
      <c r="I561" s="1122">
        <f t="shared" si="31"/>
        <v>606309</v>
      </c>
      <c r="J561" s="1243">
        <f t="shared" si="27"/>
        <v>87.099471205023335</v>
      </c>
      <c r="K561" s="1122">
        <f t="shared" si="31"/>
        <v>386358</v>
      </c>
      <c r="L561" s="1122">
        <f t="shared" si="31"/>
        <v>41488</v>
      </c>
      <c r="M561" s="1296">
        <f t="shared" si="31"/>
        <v>155963</v>
      </c>
      <c r="N561" s="1122">
        <f t="shared" si="31"/>
        <v>0</v>
      </c>
      <c r="O561" s="1122">
        <f t="shared" si="31"/>
        <v>15268</v>
      </c>
      <c r="P561" s="1122">
        <f t="shared" si="31"/>
        <v>5542</v>
      </c>
      <c r="Q561" s="1122">
        <f t="shared" si="31"/>
        <v>1690</v>
      </c>
      <c r="R561" s="1122">
        <f t="shared" si="31"/>
        <v>0</v>
      </c>
      <c r="S561" s="1122">
        <f t="shared" si="31"/>
        <v>0</v>
      </c>
      <c r="T561" s="1122">
        <f t="shared" si="31"/>
        <v>0</v>
      </c>
    </row>
    <row r="562" spans="1:20" ht="15" customHeight="1" x14ac:dyDescent="0.2">
      <c r="A562" s="1027">
        <v>1</v>
      </c>
      <c r="B562" s="1027">
        <v>19</v>
      </c>
      <c r="C562" s="813"/>
      <c r="D562" s="1036" t="s">
        <v>500</v>
      </c>
      <c r="E562" s="1023"/>
      <c r="F562" s="1023"/>
      <c r="G562" s="1023"/>
      <c r="H562" s="1023"/>
      <c r="I562" s="1182"/>
      <c r="J562" s="1242"/>
      <c r="K562" s="1020"/>
      <c r="L562" s="1037"/>
      <c r="M562" s="1037"/>
      <c r="N562" s="1037"/>
      <c r="O562" s="1037"/>
      <c r="P562" s="1037"/>
      <c r="Q562" s="1020"/>
      <c r="R562" s="1020"/>
      <c r="S562" s="1020"/>
      <c r="T562" s="1020"/>
    </row>
    <row r="563" spans="1:20" ht="15" customHeight="1" x14ac:dyDescent="0.2">
      <c r="A563" s="1027"/>
      <c r="B563" s="1027"/>
      <c r="C563" s="813"/>
      <c r="D563" s="1041" t="s">
        <v>501</v>
      </c>
      <c r="E563" s="1118"/>
      <c r="F563" s="1118"/>
      <c r="G563" s="1118"/>
      <c r="H563" s="1118"/>
      <c r="I563" s="1182"/>
      <c r="J563" s="1242"/>
      <c r="K563" s="1020"/>
      <c r="L563" s="1037"/>
      <c r="M563" s="1037"/>
      <c r="N563" s="1037"/>
      <c r="O563" s="1037"/>
      <c r="P563" s="1037"/>
      <c r="Q563" s="1020"/>
      <c r="R563" s="1020"/>
      <c r="S563" s="1020"/>
      <c r="T563" s="1020"/>
    </row>
    <row r="564" spans="1:20" ht="15" customHeight="1" x14ac:dyDescent="0.2">
      <c r="A564" s="1027"/>
      <c r="B564" s="1027"/>
      <c r="C564" s="813"/>
      <c r="D564" s="1028" t="s">
        <v>1778</v>
      </c>
      <c r="E564" s="1119">
        <v>1</v>
      </c>
      <c r="F564" s="1020">
        <v>191101</v>
      </c>
      <c r="G564" s="1020">
        <v>30000</v>
      </c>
      <c r="H564" s="1020">
        <v>3344</v>
      </c>
      <c r="I564" s="1182">
        <f t="shared" si="26"/>
        <v>3344</v>
      </c>
      <c r="J564" s="1242">
        <f t="shared" si="27"/>
        <v>100</v>
      </c>
      <c r="K564" s="1020"/>
      <c r="L564" s="1020"/>
      <c r="M564" s="1020"/>
      <c r="N564" s="1020"/>
      <c r="O564" s="1020">
        <v>3344</v>
      </c>
      <c r="P564" s="1020"/>
      <c r="Q564" s="1020"/>
      <c r="R564" s="1020"/>
      <c r="S564" s="1020"/>
      <c r="T564" s="1020"/>
    </row>
    <row r="565" spans="1:20" ht="15" customHeight="1" x14ac:dyDescent="0.2">
      <c r="A565" s="1027"/>
      <c r="B565" s="1027"/>
      <c r="C565" s="813"/>
      <c r="D565" s="1028" t="s">
        <v>1779</v>
      </c>
      <c r="E565" s="1119">
        <v>1</v>
      </c>
      <c r="F565" s="1020">
        <v>191901</v>
      </c>
      <c r="G565" s="1020">
        <v>200711</v>
      </c>
      <c r="H565" s="1020">
        <v>200711</v>
      </c>
      <c r="I565" s="1182">
        <f t="shared" si="26"/>
        <v>0</v>
      </c>
      <c r="J565" s="1242">
        <f t="shared" si="27"/>
        <v>0</v>
      </c>
      <c r="K565" s="1020"/>
      <c r="L565" s="1020"/>
      <c r="M565" s="1020"/>
      <c r="N565" s="1020"/>
      <c r="O565" s="1020"/>
      <c r="P565" s="1020"/>
      <c r="Q565" s="1020"/>
      <c r="R565" s="1020"/>
      <c r="S565" s="1020"/>
      <c r="T565" s="1020"/>
    </row>
    <row r="566" spans="1:20" ht="15" customHeight="1" x14ac:dyDescent="0.2">
      <c r="A566" s="1027"/>
      <c r="B566" s="1027"/>
      <c r="C566" s="813"/>
      <c r="D566" s="1028" t="s">
        <v>638</v>
      </c>
      <c r="E566" s="1119">
        <v>1</v>
      </c>
      <c r="F566" s="1020">
        <v>191901</v>
      </c>
      <c r="G566" s="1020">
        <v>2263242</v>
      </c>
      <c r="H566" s="1020">
        <v>2263242</v>
      </c>
      <c r="I566" s="1182">
        <f t="shared" si="26"/>
        <v>2263242</v>
      </c>
      <c r="J566" s="1242">
        <f t="shared" si="27"/>
        <v>100</v>
      </c>
      <c r="K566" s="1020"/>
      <c r="L566" s="1020"/>
      <c r="M566" s="1020"/>
      <c r="N566" s="1020"/>
      <c r="O566" s="1020">
        <v>2263242</v>
      </c>
      <c r="P566" s="1020"/>
      <c r="Q566" s="1020"/>
      <c r="R566" s="1020"/>
      <c r="S566" s="1020"/>
      <c r="T566" s="1020"/>
    </row>
    <row r="567" spans="1:20" ht="15" customHeight="1" x14ac:dyDescent="0.2">
      <c r="A567" s="1027"/>
      <c r="B567" s="1027"/>
      <c r="C567" s="813"/>
      <c r="D567" s="1028" t="s">
        <v>1780</v>
      </c>
      <c r="E567" s="1119">
        <v>1</v>
      </c>
      <c r="F567" s="1020">
        <v>191901</v>
      </c>
      <c r="G567" s="1020"/>
      <c r="H567" s="1020">
        <v>376316</v>
      </c>
      <c r="I567" s="1182">
        <f t="shared" si="26"/>
        <v>577027</v>
      </c>
      <c r="J567" s="1242">
        <f t="shared" si="27"/>
        <v>153.33576037160259</v>
      </c>
      <c r="K567" s="1020"/>
      <c r="L567" s="1020"/>
      <c r="M567" s="1020"/>
      <c r="N567" s="1020"/>
      <c r="O567" s="1020"/>
      <c r="P567" s="1020"/>
      <c r="Q567" s="1020"/>
      <c r="R567" s="1020"/>
      <c r="S567" s="1020"/>
      <c r="T567" s="1020">
        <v>577027</v>
      </c>
    </row>
    <row r="568" spans="1:20" ht="15" customHeight="1" x14ac:dyDescent="0.2">
      <c r="A568" s="1027"/>
      <c r="B568" s="1027"/>
      <c r="C568" s="813"/>
      <c r="D568" s="1038" t="s">
        <v>150</v>
      </c>
      <c r="E568" s="1128"/>
      <c r="F568" s="1128"/>
      <c r="G568" s="1128"/>
      <c r="H568" s="1128"/>
      <c r="I568" s="1182"/>
      <c r="J568" s="1242"/>
      <c r="K568" s="1020"/>
      <c r="L568" s="1020"/>
      <c r="M568" s="1020"/>
      <c r="N568" s="1020"/>
      <c r="O568" s="1020"/>
      <c r="P568" s="1020"/>
      <c r="Q568" s="1020"/>
      <c r="R568" s="1020"/>
      <c r="S568" s="1020"/>
      <c r="T568" s="1020"/>
    </row>
    <row r="569" spans="1:20" ht="15" customHeight="1" x14ac:dyDescent="0.2">
      <c r="A569" s="1027"/>
      <c r="B569" s="1027"/>
      <c r="C569" s="813"/>
      <c r="D569" s="1028" t="s">
        <v>1483</v>
      </c>
      <c r="E569" s="1119">
        <v>1</v>
      </c>
      <c r="F569" s="1020">
        <v>191102</v>
      </c>
      <c r="G569" s="1020">
        <v>42500</v>
      </c>
      <c r="H569" s="1020">
        <v>47715</v>
      </c>
      <c r="I569" s="1182">
        <f t="shared" si="26"/>
        <v>47715</v>
      </c>
      <c r="J569" s="1242">
        <f t="shared" si="27"/>
        <v>100</v>
      </c>
      <c r="K569" s="1020"/>
      <c r="L569" s="1020"/>
      <c r="M569" s="1020">
        <v>47715</v>
      </c>
      <c r="N569" s="1020"/>
      <c r="O569" s="1020"/>
      <c r="P569" s="1020"/>
      <c r="Q569" s="1020"/>
      <c r="R569" s="1020"/>
      <c r="S569" s="1020"/>
      <c r="T569" s="1020"/>
    </row>
    <row r="570" spans="1:20" ht="15" customHeight="1" x14ac:dyDescent="0.2">
      <c r="A570" s="1027"/>
      <c r="B570" s="1027"/>
      <c r="C570" s="813"/>
      <c r="D570" s="1028" t="s">
        <v>502</v>
      </c>
      <c r="E570" s="1020">
        <v>1</v>
      </c>
      <c r="F570" s="1020">
        <v>191103</v>
      </c>
      <c r="G570" s="1020">
        <v>418922</v>
      </c>
      <c r="H570" s="1020">
        <v>449775</v>
      </c>
      <c r="I570" s="1182">
        <f t="shared" si="26"/>
        <v>432584</v>
      </c>
      <c r="J570" s="1242">
        <f t="shared" si="27"/>
        <v>96.177866711133348</v>
      </c>
      <c r="K570" s="1020"/>
      <c r="L570" s="1020"/>
      <c r="M570" s="1020">
        <v>432584</v>
      </c>
      <c r="N570" s="1020"/>
      <c r="O570" s="1020"/>
      <c r="P570" s="1020"/>
      <c r="Q570" s="1020"/>
      <c r="R570" s="1020"/>
      <c r="S570" s="1020"/>
      <c r="T570" s="1020"/>
    </row>
    <row r="571" spans="1:20" ht="15" customHeight="1" x14ac:dyDescent="0.2">
      <c r="A571" s="1027"/>
      <c r="B571" s="1027"/>
      <c r="C571" s="813"/>
      <c r="D571" s="1028" t="s">
        <v>503</v>
      </c>
      <c r="E571" s="1020">
        <v>1</v>
      </c>
      <c r="F571" s="1020">
        <v>191105</v>
      </c>
      <c r="G571" s="1020">
        <v>5760</v>
      </c>
      <c r="H571" s="1020">
        <v>5760</v>
      </c>
      <c r="I571" s="1182">
        <f t="shared" si="26"/>
        <v>5760</v>
      </c>
      <c r="J571" s="1242">
        <f t="shared" si="27"/>
        <v>100</v>
      </c>
      <c r="K571" s="1020"/>
      <c r="L571" s="1020"/>
      <c r="M571" s="1020">
        <v>5760</v>
      </c>
      <c r="N571" s="1020"/>
      <c r="O571" s="1020"/>
      <c r="P571" s="1020"/>
      <c r="Q571" s="1020"/>
      <c r="R571" s="1020"/>
      <c r="S571" s="1020"/>
      <c r="T571" s="1020"/>
    </row>
    <row r="572" spans="1:20" ht="15" customHeight="1" x14ac:dyDescent="0.2">
      <c r="A572" s="1027"/>
      <c r="B572" s="1027"/>
      <c r="C572" s="813"/>
      <c r="D572" s="1028" t="s">
        <v>504</v>
      </c>
      <c r="E572" s="1020">
        <v>1</v>
      </c>
      <c r="F572" s="1020">
        <v>196901</v>
      </c>
      <c r="G572" s="1020">
        <v>9684</v>
      </c>
      <c r="H572" s="1020">
        <v>9684</v>
      </c>
      <c r="I572" s="1182">
        <f t="shared" si="26"/>
        <v>2524</v>
      </c>
      <c r="J572" s="1242">
        <f t="shared" si="27"/>
        <v>26.063610078479964</v>
      </c>
      <c r="K572" s="1020"/>
      <c r="L572" s="1020"/>
      <c r="M572" s="1020">
        <v>524</v>
      </c>
      <c r="N572" s="1020"/>
      <c r="O572" s="1020"/>
      <c r="P572" s="1020"/>
      <c r="Q572" s="1020"/>
      <c r="R572" s="1020">
        <v>2000</v>
      </c>
      <c r="S572" s="1020"/>
      <c r="T572" s="1020"/>
    </row>
    <row r="573" spans="1:20" ht="15" customHeight="1" x14ac:dyDescent="0.2">
      <c r="A573" s="1027"/>
      <c r="B573" s="1027"/>
      <c r="C573" s="813"/>
      <c r="D573" s="1028" t="s">
        <v>165</v>
      </c>
      <c r="E573" s="1020"/>
      <c r="F573" s="1020"/>
      <c r="G573" s="1020"/>
      <c r="H573" s="1020"/>
      <c r="I573" s="1182"/>
      <c r="J573" s="1242"/>
      <c r="K573" s="1020"/>
      <c r="L573" s="1020"/>
      <c r="M573" s="1020"/>
      <c r="N573" s="1020"/>
      <c r="O573" s="1020"/>
      <c r="P573" s="1020"/>
      <c r="Q573" s="1020"/>
      <c r="R573" s="1020"/>
      <c r="S573" s="1020"/>
      <c r="T573" s="1020"/>
    </row>
    <row r="574" spans="1:20" ht="15" customHeight="1" x14ac:dyDescent="0.2">
      <c r="A574" s="1027"/>
      <c r="B574" s="1027"/>
      <c r="C574" s="813"/>
      <c r="D574" s="1028" t="s">
        <v>505</v>
      </c>
      <c r="E574" s="1020">
        <v>1</v>
      </c>
      <c r="F574" s="1020">
        <v>191104</v>
      </c>
      <c r="G574" s="1020">
        <v>10000</v>
      </c>
      <c r="H574" s="1020">
        <v>10000</v>
      </c>
      <c r="I574" s="1182">
        <f t="shared" si="26"/>
        <v>9767</v>
      </c>
      <c r="J574" s="1242">
        <f t="shared" si="27"/>
        <v>97.67</v>
      </c>
      <c r="K574" s="1020"/>
      <c r="L574" s="1020"/>
      <c r="M574" s="1020">
        <v>9767</v>
      </c>
      <c r="N574" s="1020"/>
      <c r="O574" s="1020"/>
      <c r="P574" s="1020"/>
      <c r="Q574" s="1020"/>
      <c r="R574" s="1020"/>
      <c r="S574" s="1020"/>
      <c r="T574" s="1020"/>
    </row>
    <row r="575" spans="1:20" ht="14.1" customHeight="1" x14ac:dyDescent="0.2">
      <c r="A575" s="1027"/>
      <c r="B575" s="1027"/>
      <c r="C575" s="813"/>
      <c r="D575" s="1137" t="s">
        <v>506</v>
      </c>
      <c r="E575" s="1020"/>
      <c r="F575" s="1020"/>
      <c r="G575" s="1020"/>
      <c r="H575" s="1020"/>
      <c r="I575" s="1182"/>
      <c r="J575" s="1242"/>
      <c r="K575" s="1020"/>
      <c r="L575" s="1020"/>
      <c r="M575" s="1020"/>
      <c r="N575" s="1020"/>
      <c r="O575" s="1020"/>
      <c r="P575" s="1020"/>
      <c r="Q575" s="1020"/>
      <c r="R575" s="1020"/>
      <c r="S575" s="1020"/>
      <c r="T575" s="1020"/>
    </row>
    <row r="576" spans="1:20" ht="14.1" customHeight="1" x14ac:dyDescent="0.2">
      <c r="A576" s="1027"/>
      <c r="B576" s="1027"/>
      <c r="C576" s="813"/>
      <c r="D576" s="1028" t="s">
        <v>507</v>
      </c>
      <c r="E576" s="1020">
        <v>2</v>
      </c>
      <c r="F576" s="1020">
        <v>191109</v>
      </c>
      <c r="G576" s="1020">
        <v>4000</v>
      </c>
      <c r="H576" s="1020">
        <v>4000</v>
      </c>
      <c r="I576" s="1182">
        <f t="shared" si="26"/>
        <v>4000</v>
      </c>
      <c r="J576" s="1242">
        <f t="shared" si="27"/>
        <v>100</v>
      </c>
      <c r="K576" s="1020"/>
      <c r="L576" s="1020"/>
      <c r="M576" s="1020"/>
      <c r="N576" s="1020"/>
      <c r="O576" s="1020">
        <v>4000</v>
      </c>
      <c r="P576" s="1020"/>
      <c r="Q576" s="1020"/>
      <c r="R576" s="1020"/>
      <c r="S576" s="1020"/>
      <c r="T576" s="1020"/>
    </row>
    <row r="577" spans="1:20" ht="14.1" customHeight="1" x14ac:dyDescent="0.2">
      <c r="A577" s="1027"/>
      <c r="B577" s="1027"/>
      <c r="C577" s="813"/>
      <c r="D577" s="1028" t="s">
        <v>1781</v>
      </c>
      <c r="E577" s="1020">
        <v>2</v>
      </c>
      <c r="F577" s="1020">
        <v>191146</v>
      </c>
      <c r="G577" s="1020">
        <v>1500</v>
      </c>
      <c r="H577" s="1020">
        <v>1500</v>
      </c>
      <c r="I577" s="1182">
        <f t="shared" si="26"/>
        <v>1500</v>
      </c>
      <c r="J577" s="1242">
        <f t="shared" si="27"/>
        <v>100</v>
      </c>
      <c r="K577" s="1020"/>
      <c r="L577" s="1020"/>
      <c r="M577" s="1020"/>
      <c r="N577" s="1020"/>
      <c r="O577" s="1020">
        <v>1500</v>
      </c>
      <c r="P577" s="1020"/>
      <c r="Q577" s="1020"/>
      <c r="R577" s="1020"/>
      <c r="S577" s="1020"/>
      <c r="T577" s="1020"/>
    </row>
    <row r="578" spans="1:20" ht="15" customHeight="1" x14ac:dyDescent="0.2">
      <c r="A578" s="1027"/>
      <c r="B578" s="1027"/>
      <c r="C578" s="813"/>
      <c r="D578" s="1038" t="s">
        <v>150</v>
      </c>
      <c r="E578" s="1128"/>
      <c r="F578" s="1128"/>
      <c r="G578" s="1128"/>
      <c r="H578" s="1128"/>
      <c r="I578" s="1182"/>
      <c r="J578" s="1242"/>
      <c r="K578" s="1020"/>
      <c r="L578" s="1020"/>
      <c r="M578" s="1020"/>
      <c r="N578" s="1020"/>
      <c r="O578" s="1020"/>
      <c r="P578" s="1020"/>
      <c r="Q578" s="1020"/>
      <c r="R578" s="1020"/>
      <c r="S578" s="1020"/>
      <c r="T578" s="1020"/>
    </row>
    <row r="579" spans="1:20" ht="17.25" customHeight="1" x14ac:dyDescent="0.2">
      <c r="A579" s="1027"/>
      <c r="B579" s="1027"/>
      <c r="C579" s="813"/>
      <c r="D579" s="1040" t="s">
        <v>510</v>
      </c>
      <c r="E579" s="1119">
        <v>1</v>
      </c>
      <c r="F579" s="1020">
        <v>191905</v>
      </c>
      <c r="G579" s="1020">
        <v>689255</v>
      </c>
      <c r="H579" s="1020">
        <v>855510</v>
      </c>
      <c r="I579" s="1182">
        <f t="shared" si="26"/>
        <v>855510</v>
      </c>
      <c r="J579" s="1242">
        <f t="shared" si="27"/>
        <v>100</v>
      </c>
      <c r="K579" s="1020"/>
      <c r="L579" s="1020"/>
      <c r="M579" s="1020"/>
      <c r="N579" s="1020"/>
      <c r="O579" s="1020">
        <v>855510</v>
      </c>
      <c r="P579" s="1020"/>
      <c r="Q579" s="1020"/>
      <c r="R579" s="1020"/>
      <c r="S579" s="1020"/>
      <c r="T579" s="1020"/>
    </row>
    <row r="580" spans="1:20" ht="15" customHeight="1" x14ac:dyDescent="0.2">
      <c r="A580" s="1027"/>
      <c r="B580" s="1027"/>
      <c r="C580" s="813"/>
      <c r="D580" s="1038" t="s">
        <v>150</v>
      </c>
      <c r="E580" s="1128"/>
      <c r="F580" s="1128"/>
      <c r="G580" s="1128"/>
      <c r="H580" s="1128"/>
      <c r="I580" s="1182"/>
      <c r="J580" s="1242"/>
      <c r="K580" s="1020"/>
      <c r="L580" s="1020"/>
      <c r="M580" s="1020"/>
      <c r="N580" s="1020"/>
      <c r="O580" s="1020"/>
      <c r="P580" s="1020"/>
      <c r="Q580" s="1020"/>
      <c r="R580" s="1020"/>
      <c r="S580" s="1020"/>
      <c r="T580" s="1020"/>
    </row>
    <row r="581" spans="1:20" ht="16.149999999999999" customHeight="1" x14ac:dyDescent="0.2">
      <c r="A581" s="1027"/>
      <c r="B581" s="1027"/>
      <c r="C581" s="813"/>
      <c r="D581" s="1028" t="s">
        <v>511</v>
      </c>
      <c r="E581" s="1020">
        <v>1</v>
      </c>
      <c r="F581" s="1020">
        <v>191121</v>
      </c>
      <c r="G581" s="1020">
        <v>5000</v>
      </c>
      <c r="H581" s="1020">
        <v>3300</v>
      </c>
      <c r="I581" s="1182">
        <f t="shared" si="26"/>
        <v>2877</v>
      </c>
      <c r="J581" s="1242">
        <f t="shared" si="27"/>
        <v>87.181818181818187</v>
      </c>
      <c r="K581" s="1020"/>
      <c r="L581" s="1020"/>
      <c r="M581" s="1020">
        <v>2877</v>
      </c>
      <c r="N581" s="1020"/>
      <c r="O581" s="1020"/>
      <c r="P581" s="1020"/>
      <c r="Q581" s="1020"/>
      <c r="R581" s="1020"/>
      <c r="S581" s="1020"/>
      <c r="T581" s="1020"/>
    </row>
    <row r="582" spans="1:20" ht="21" customHeight="1" x14ac:dyDescent="0.2">
      <c r="A582" s="1027"/>
      <c r="B582" s="1027"/>
      <c r="C582" s="813"/>
      <c r="D582" s="1039" t="s">
        <v>211</v>
      </c>
      <c r="E582" s="1128"/>
      <c r="F582" s="1128"/>
      <c r="G582" s="1128"/>
      <c r="H582" s="1128"/>
      <c r="I582" s="1182"/>
      <c r="J582" s="1242"/>
      <c r="K582" s="1020"/>
      <c r="L582" s="1020"/>
      <c r="M582" s="1020"/>
      <c r="N582" s="1020"/>
      <c r="O582" s="1020"/>
      <c r="P582" s="1020"/>
      <c r="Q582" s="1020"/>
      <c r="R582" s="1020"/>
      <c r="S582" s="1020"/>
      <c r="T582" s="1020"/>
    </row>
    <row r="583" spans="1:20" ht="26.25" customHeight="1" x14ac:dyDescent="0.2">
      <c r="A583" s="1027"/>
      <c r="B583" s="1027"/>
      <c r="C583" s="813"/>
      <c r="D583" s="1039" t="s">
        <v>512</v>
      </c>
      <c r="E583" s="1128">
        <v>1</v>
      </c>
      <c r="F583" s="1131">
        <v>191152</v>
      </c>
      <c r="G583" s="1131">
        <v>196961</v>
      </c>
      <c r="H583" s="1131">
        <v>196961</v>
      </c>
      <c r="I583" s="1182">
        <f t="shared" si="26"/>
        <v>185542</v>
      </c>
      <c r="J583" s="1242">
        <f t="shared" si="27"/>
        <v>94.202405552368234</v>
      </c>
      <c r="K583" s="1020"/>
      <c r="L583" s="1020"/>
      <c r="M583" s="1020">
        <v>67691</v>
      </c>
      <c r="N583" s="1020"/>
      <c r="O583" s="1020"/>
      <c r="P583" s="1020"/>
      <c r="Q583" s="1020"/>
      <c r="R583" s="1020"/>
      <c r="S583" s="1020">
        <v>117851</v>
      </c>
      <c r="T583" s="1020"/>
    </row>
    <row r="584" spans="1:20" ht="29.25" customHeight="1" x14ac:dyDescent="0.2">
      <c r="A584" s="1027"/>
      <c r="B584" s="1027"/>
      <c r="C584" s="813"/>
      <c r="D584" s="1131" t="s">
        <v>1484</v>
      </c>
      <c r="E584" s="1128">
        <v>2</v>
      </c>
      <c r="F584" s="1131">
        <v>196919</v>
      </c>
      <c r="G584" s="1131">
        <v>5000000</v>
      </c>
      <c r="H584" s="1131">
        <v>5101000</v>
      </c>
      <c r="I584" s="1182">
        <f t="shared" ref="I584:I647" si="32">SUM(K584:T584)</f>
        <v>4031129</v>
      </c>
      <c r="J584" s="1242">
        <f t="shared" ref="J584:J646" si="33">I584/H584*100</f>
        <v>79.026249754950001</v>
      </c>
      <c r="K584" s="1020"/>
      <c r="L584" s="1020"/>
      <c r="M584" s="1020">
        <v>31129</v>
      </c>
      <c r="N584" s="1020"/>
      <c r="O584" s="1020"/>
      <c r="P584" s="1020"/>
      <c r="Q584" s="1020"/>
      <c r="R584" s="1020"/>
      <c r="S584" s="1020"/>
      <c r="T584" s="1020">
        <v>4000000</v>
      </c>
    </row>
    <row r="585" spans="1:20" ht="16.149999999999999" customHeight="1" x14ac:dyDescent="0.2">
      <c r="A585" s="1027"/>
      <c r="B585" s="1027"/>
      <c r="C585" s="813"/>
      <c r="D585" s="1039" t="s">
        <v>1408</v>
      </c>
      <c r="E585" s="1138"/>
      <c r="F585" s="1131"/>
      <c r="G585" s="1131"/>
      <c r="H585" s="1131"/>
      <c r="I585" s="1182"/>
      <c r="J585" s="1242"/>
      <c r="K585" s="1020"/>
      <c r="L585" s="1020"/>
      <c r="M585" s="1020"/>
      <c r="N585" s="1020"/>
      <c r="O585" s="1020"/>
      <c r="P585" s="1020"/>
      <c r="Q585" s="1020"/>
      <c r="R585" s="1020"/>
      <c r="S585" s="1020"/>
      <c r="T585" s="1020"/>
    </row>
    <row r="586" spans="1:20" ht="27.6" customHeight="1" x14ac:dyDescent="0.2">
      <c r="A586" s="1027"/>
      <c r="B586" s="1027"/>
      <c r="C586" s="813"/>
      <c r="D586" s="1039" t="s">
        <v>1782</v>
      </c>
      <c r="E586" s="1023">
        <v>1</v>
      </c>
      <c r="F586" s="1023">
        <v>191909</v>
      </c>
      <c r="G586" s="1023"/>
      <c r="H586" s="1023">
        <v>20231</v>
      </c>
      <c r="I586" s="1182">
        <f t="shared" si="32"/>
        <v>20231</v>
      </c>
      <c r="J586" s="1242">
        <f t="shared" si="33"/>
        <v>100</v>
      </c>
      <c r="K586" s="1020"/>
      <c r="L586" s="1020"/>
      <c r="M586" s="1020"/>
      <c r="N586" s="1020"/>
      <c r="O586" s="1020">
        <v>20231</v>
      </c>
      <c r="P586" s="1020"/>
      <c r="Q586" s="1020"/>
      <c r="R586" s="1020"/>
      <c r="S586" s="1020"/>
      <c r="T586" s="1020"/>
    </row>
    <row r="587" spans="1:20" ht="27.6" customHeight="1" x14ac:dyDescent="0.2">
      <c r="A587" s="1027"/>
      <c r="B587" s="1027"/>
      <c r="C587" s="813"/>
      <c r="D587" s="1039" t="s">
        <v>1783</v>
      </c>
      <c r="E587" s="1020"/>
      <c r="F587" s="1023">
        <v>191158</v>
      </c>
      <c r="G587" s="1023"/>
      <c r="H587" s="1023">
        <v>11000</v>
      </c>
      <c r="I587" s="1182">
        <f t="shared" si="32"/>
        <v>11000</v>
      </c>
      <c r="J587" s="1242">
        <f t="shared" si="33"/>
        <v>100</v>
      </c>
      <c r="K587" s="1020"/>
      <c r="L587" s="1020"/>
      <c r="M587" s="1020"/>
      <c r="N587" s="1020"/>
      <c r="O587" s="1020">
        <v>11000</v>
      </c>
      <c r="P587" s="1020"/>
      <c r="Q587" s="1020"/>
      <c r="R587" s="1020"/>
      <c r="S587" s="1020"/>
      <c r="T587" s="1020"/>
    </row>
    <row r="588" spans="1:20" ht="27.6" customHeight="1" x14ac:dyDescent="0.2">
      <c r="A588" s="1027"/>
      <c r="B588" s="1027"/>
      <c r="C588" s="813"/>
      <c r="D588" s="1039" t="s">
        <v>1784</v>
      </c>
      <c r="E588" s="1020"/>
      <c r="F588" s="1023">
        <v>191135</v>
      </c>
      <c r="G588" s="1023"/>
      <c r="H588" s="1023">
        <v>15000</v>
      </c>
      <c r="I588" s="1182">
        <f t="shared" si="32"/>
        <v>15000</v>
      </c>
      <c r="J588" s="1242">
        <f t="shared" si="33"/>
        <v>100</v>
      </c>
      <c r="K588" s="1020"/>
      <c r="L588" s="1020"/>
      <c r="M588" s="1020"/>
      <c r="N588" s="1020"/>
      <c r="O588" s="1020">
        <v>15000</v>
      </c>
      <c r="P588" s="1020"/>
      <c r="Q588" s="1020"/>
      <c r="R588" s="1020"/>
      <c r="S588" s="1020"/>
      <c r="T588" s="1020"/>
    </row>
    <row r="589" spans="1:20" ht="17.100000000000001" customHeight="1" x14ac:dyDescent="0.2">
      <c r="A589" s="1027"/>
      <c r="B589" s="1027"/>
      <c r="C589" s="813"/>
      <c r="D589" s="1028" t="s">
        <v>163</v>
      </c>
      <c r="E589" s="1020"/>
      <c r="F589" s="1139"/>
      <c r="G589" s="1139"/>
      <c r="H589" s="1139"/>
      <c r="I589" s="1182"/>
      <c r="J589" s="1242"/>
      <c r="K589" s="1020"/>
      <c r="L589" s="1020"/>
      <c r="M589" s="1020"/>
      <c r="N589" s="1020"/>
      <c r="O589" s="1020"/>
      <c r="P589" s="1020"/>
      <c r="Q589" s="1020"/>
      <c r="R589" s="1020"/>
      <c r="S589" s="1020"/>
      <c r="T589" s="1020"/>
    </row>
    <row r="590" spans="1:20" ht="17.100000000000001" customHeight="1" x14ac:dyDescent="0.2">
      <c r="A590" s="1027"/>
      <c r="B590" s="1027"/>
      <c r="C590" s="813"/>
      <c r="D590" s="1028" t="s">
        <v>513</v>
      </c>
      <c r="E590" s="1020">
        <v>2</v>
      </c>
      <c r="F590" s="1140" t="s">
        <v>1838</v>
      </c>
      <c r="G590" s="1129">
        <v>2236</v>
      </c>
      <c r="H590" s="1129">
        <v>2236</v>
      </c>
      <c r="I590" s="1182">
        <f t="shared" si="32"/>
        <v>2108</v>
      </c>
      <c r="J590" s="1242">
        <f t="shared" si="33"/>
        <v>94.275491949910545</v>
      </c>
      <c r="K590" s="1020"/>
      <c r="L590" s="1020"/>
      <c r="M590" s="1020"/>
      <c r="N590" s="1020"/>
      <c r="O590" s="1020">
        <v>2108</v>
      </c>
      <c r="P590" s="1020"/>
      <c r="Q590" s="1020"/>
      <c r="R590" s="1020"/>
      <c r="S590" s="1020"/>
      <c r="T590" s="1020"/>
    </row>
    <row r="591" spans="1:20" ht="17.100000000000001" customHeight="1" x14ac:dyDescent="0.2">
      <c r="A591" s="1033"/>
      <c r="B591" s="1033"/>
      <c r="C591" s="1034"/>
      <c r="D591" s="1121" t="s">
        <v>514</v>
      </c>
      <c r="E591" s="1122"/>
      <c r="F591" s="1122"/>
      <c r="G591" s="1122">
        <f>SUM(G562:G590)</f>
        <v>8879771</v>
      </c>
      <c r="H591" s="1122">
        <f t="shared" ref="H591:T591" si="34">SUM(H562:H590)</f>
        <v>9577285</v>
      </c>
      <c r="I591" s="1122">
        <f t="shared" si="34"/>
        <v>8470860</v>
      </c>
      <c r="J591" s="1243">
        <f t="shared" si="33"/>
        <v>88.447404457526318</v>
      </c>
      <c r="K591" s="1122">
        <f t="shared" si="34"/>
        <v>0</v>
      </c>
      <c r="L591" s="1122">
        <f t="shared" si="34"/>
        <v>0</v>
      </c>
      <c r="M591" s="1296">
        <f t="shared" si="34"/>
        <v>598047</v>
      </c>
      <c r="N591" s="1122">
        <f t="shared" si="34"/>
        <v>0</v>
      </c>
      <c r="O591" s="1122">
        <f t="shared" si="34"/>
        <v>3175935</v>
      </c>
      <c r="P591" s="1122">
        <f t="shared" si="34"/>
        <v>0</v>
      </c>
      <c r="Q591" s="1122">
        <f t="shared" si="34"/>
        <v>0</v>
      </c>
      <c r="R591" s="1122">
        <f t="shared" si="34"/>
        <v>2000</v>
      </c>
      <c r="S591" s="1122">
        <f t="shared" si="34"/>
        <v>117851</v>
      </c>
      <c r="T591" s="1122">
        <f t="shared" si="34"/>
        <v>4577027</v>
      </c>
    </row>
    <row r="592" spans="1:20" ht="17.100000000000001" customHeight="1" x14ac:dyDescent="0.2">
      <c r="A592" s="1021"/>
      <c r="B592" s="1021"/>
      <c r="C592" s="1031"/>
      <c r="D592" s="1048" t="s">
        <v>498</v>
      </c>
      <c r="E592" s="1019"/>
      <c r="F592" s="1019"/>
      <c r="G592" s="1019"/>
      <c r="H592" s="1019"/>
      <c r="I592" s="1182"/>
      <c r="J592" s="1242"/>
      <c r="K592" s="1123"/>
      <c r="L592" s="1123"/>
      <c r="M592" s="1123"/>
      <c r="N592" s="1123"/>
      <c r="O592" s="1123"/>
      <c r="P592" s="1123"/>
      <c r="Q592" s="1123"/>
      <c r="R592" s="1123"/>
      <c r="S592" s="1123"/>
      <c r="T592" s="1123"/>
    </row>
    <row r="593" spans="1:20" ht="30.75" customHeight="1" x14ac:dyDescent="0.2">
      <c r="A593" s="1021"/>
      <c r="B593" s="1027"/>
      <c r="C593" s="813"/>
      <c r="D593" s="1039" t="s">
        <v>1785</v>
      </c>
      <c r="E593" s="1019"/>
      <c r="F593" s="1023">
        <v>192909</v>
      </c>
      <c r="G593" s="1023"/>
      <c r="H593" s="1023">
        <v>800</v>
      </c>
      <c r="I593" s="1182">
        <f t="shared" si="32"/>
        <v>0</v>
      </c>
      <c r="J593" s="1242">
        <f t="shared" si="33"/>
        <v>0</v>
      </c>
      <c r="K593" s="1020"/>
      <c r="L593" s="1020"/>
      <c r="M593" s="1020"/>
      <c r="N593" s="1020"/>
      <c r="O593" s="1020"/>
      <c r="P593" s="1020"/>
      <c r="Q593" s="1020"/>
      <c r="R593" s="1020"/>
      <c r="S593" s="1020"/>
      <c r="T593" s="1020"/>
    </row>
    <row r="594" spans="1:20" ht="17.100000000000001" customHeight="1" x14ac:dyDescent="0.2">
      <c r="A594" s="1033"/>
      <c r="B594" s="1033"/>
      <c r="C594" s="1034"/>
      <c r="D594" s="1121" t="s">
        <v>225</v>
      </c>
      <c r="E594" s="1122"/>
      <c r="F594" s="1122"/>
      <c r="G594" s="1122">
        <f>SUM(G591:G593)</f>
        <v>8879771</v>
      </c>
      <c r="H594" s="1122">
        <f t="shared" ref="H594:T594" si="35">SUM(H591:H593)</f>
        <v>9578085</v>
      </c>
      <c r="I594" s="1122">
        <f t="shared" si="35"/>
        <v>8470860</v>
      </c>
      <c r="J594" s="1243">
        <f t="shared" si="33"/>
        <v>88.440016976253602</v>
      </c>
      <c r="K594" s="1122">
        <f t="shared" si="35"/>
        <v>0</v>
      </c>
      <c r="L594" s="1122">
        <f t="shared" si="35"/>
        <v>0</v>
      </c>
      <c r="M594" s="1296">
        <f t="shared" si="35"/>
        <v>598047</v>
      </c>
      <c r="N594" s="1122">
        <f t="shared" si="35"/>
        <v>0</v>
      </c>
      <c r="O594" s="1122">
        <f t="shared" si="35"/>
        <v>3175935</v>
      </c>
      <c r="P594" s="1122">
        <f t="shared" si="35"/>
        <v>0</v>
      </c>
      <c r="Q594" s="1122">
        <f t="shared" si="35"/>
        <v>0</v>
      </c>
      <c r="R594" s="1122">
        <f t="shared" si="35"/>
        <v>2000</v>
      </c>
      <c r="S594" s="1122">
        <f t="shared" si="35"/>
        <v>117851</v>
      </c>
      <c r="T594" s="1122">
        <f t="shared" si="35"/>
        <v>4577027</v>
      </c>
    </row>
    <row r="595" spans="1:20" ht="12.75" customHeight="1" x14ac:dyDescent="0.2">
      <c r="A595" s="1141">
        <v>1</v>
      </c>
      <c r="B595" s="1141" t="s">
        <v>515</v>
      </c>
      <c r="C595" s="1142"/>
      <c r="D595" s="1143" t="s">
        <v>516</v>
      </c>
      <c r="E595" s="1144"/>
      <c r="F595" s="1144"/>
      <c r="G595" s="1144"/>
      <c r="H595" s="1144"/>
      <c r="I595" s="1182"/>
      <c r="J595" s="1242"/>
      <c r="K595" s="1145"/>
      <c r="L595" s="1037"/>
      <c r="M595" s="1037"/>
      <c r="N595" s="1037"/>
      <c r="O595" s="1037"/>
      <c r="P595" s="1037"/>
      <c r="Q595" s="1020"/>
      <c r="R595" s="1020"/>
      <c r="S595" s="1145"/>
      <c r="T595" s="1145"/>
    </row>
    <row r="596" spans="1:20" ht="17.100000000000001" customHeight="1" x14ac:dyDescent="0.2">
      <c r="A596" s="1141"/>
      <c r="B596" s="1141"/>
      <c r="C596" s="1142"/>
      <c r="D596" s="1038" t="s">
        <v>150</v>
      </c>
      <c r="E596" s="1118"/>
      <c r="F596" s="1118"/>
      <c r="G596" s="1118"/>
      <c r="H596" s="1118"/>
      <c r="I596" s="1182"/>
      <c r="J596" s="1242"/>
      <c r="K596" s="1145"/>
      <c r="L596" s="1037"/>
      <c r="M596" s="1037"/>
      <c r="N596" s="1037"/>
      <c r="O596" s="1037"/>
      <c r="P596" s="1037"/>
      <c r="Q596" s="1020"/>
      <c r="R596" s="1020"/>
      <c r="S596" s="1145"/>
      <c r="T596" s="1145"/>
    </row>
    <row r="597" spans="1:20" ht="17.100000000000001" customHeight="1" x14ac:dyDescent="0.2">
      <c r="A597" s="1141"/>
      <c r="B597" s="1141"/>
      <c r="C597" s="1142"/>
      <c r="D597" s="1137" t="s">
        <v>517</v>
      </c>
      <c r="E597" s="1130">
        <v>2</v>
      </c>
      <c r="F597" s="1130">
        <v>221901</v>
      </c>
      <c r="G597" s="1130">
        <v>155500</v>
      </c>
      <c r="H597" s="1130">
        <v>171221</v>
      </c>
      <c r="I597" s="1182">
        <f t="shared" si="32"/>
        <v>128229</v>
      </c>
      <c r="J597" s="1242">
        <f t="shared" si="33"/>
        <v>74.890930434934972</v>
      </c>
      <c r="K597" s="1146">
        <v>41905</v>
      </c>
      <c r="L597" s="1146">
        <v>13560</v>
      </c>
      <c r="M597" s="1129">
        <v>69764</v>
      </c>
      <c r="N597" s="1146"/>
      <c r="O597" s="1146">
        <v>3000</v>
      </c>
      <c r="P597" s="1146"/>
      <c r="Q597" s="1146"/>
      <c r="R597" s="1146"/>
      <c r="S597" s="1146"/>
      <c r="T597" s="1146"/>
    </row>
    <row r="598" spans="1:20" ht="17.100000000000001" customHeight="1" x14ac:dyDescent="0.2">
      <c r="A598" s="1141"/>
      <c r="B598" s="1141"/>
      <c r="C598" s="1142"/>
      <c r="D598" s="1041" t="s">
        <v>227</v>
      </c>
      <c r="E598" s="1129">
        <v>1</v>
      </c>
      <c r="F598" s="1020">
        <v>221912</v>
      </c>
      <c r="G598" s="1020">
        <v>9554</v>
      </c>
      <c r="H598" s="1020">
        <v>7193</v>
      </c>
      <c r="I598" s="1182">
        <f t="shared" si="32"/>
        <v>6918</v>
      </c>
      <c r="J598" s="1242">
        <f t="shared" si="33"/>
        <v>96.176838593076596</v>
      </c>
      <c r="K598" s="1146"/>
      <c r="L598" s="1146"/>
      <c r="M598" s="1129">
        <v>3418</v>
      </c>
      <c r="N598" s="1146"/>
      <c r="O598" s="1146">
        <v>3500</v>
      </c>
      <c r="P598" s="1146"/>
      <c r="Q598" s="1146"/>
      <c r="R598" s="1146"/>
      <c r="S598" s="1146"/>
      <c r="T598" s="1146"/>
    </row>
    <row r="599" spans="1:20" ht="17.100000000000001" customHeight="1" x14ac:dyDescent="0.2">
      <c r="A599" s="1141"/>
      <c r="B599" s="1141"/>
      <c r="C599" s="1142"/>
      <c r="D599" s="1041" t="s">
        <v>518</v>
      </c>
      <c r="E599" s="1129">
        <v>2</v>
      </c>
      <c r="F599" s="1020">
        <v>221916</v>
      </c>
      <c r="G599" s="1020">
        <v>35000</v>
      </c>
      <c r="H599" s="1020">
        <v>40600</v>
      </c>
      <c r="I599" s="1182">
        <f t="shared" si="32"/>
        <v>40600</v>
      </c>
      <c r="J599" s="1242">
        <f t="shared" si="33"/>
        <v>100</v>
      </c>
      <c r="K599" s="1146"/>
      <c r="L599" s="1146"/>
      <c r="M599" s="1129"/>
      <c r="N599" s="1146"/>
      <c r="O599" s="1146">
        <v>40600</v>
      </c>
      <c r="P599" s="1146"/>
      <c r="Q599" s="1146"/>
      <c r="R599" s="1146"/>
      <c r="S599" s="1146"/>
      <c r="T599" s="1146"/>
    </row>
    <row r="600" spans="1:20" ht="17.100000000000001" customHeight="1" x14ac:dyDescent="0.2">
      <c r="A600" s="1141"/>
      <c r="B600" s="1141"/>
      <c r="C600" s="1142"/>
      <c r="D600" s="1028" t="s">
        <v>519</v>
      </c>
      <c r="E600" s="1129">
        <v>2</v>
      </c>
      <c r="F600" s="1020">
        <v>221904</v>
      </c>
      <c r="G600" s="1020">
        <v>2000</v>
      </c>
      <c r="H600" s="1020">
        <v>2000</v>
      </c>
      <c r="I600" s="1182">
        <f t="shared" si="32"/>
        <v>1749</v>
      </c>
      <c r="J600" s="1242">
        <f t="shared" si="33"/>
        <v>87.45</v>
      </c>
      <c r="K600" s="1146"/>
      <c r="L600" s="1146"/>
      <c r="M600" s="1129">
        <v>1749</v>
      </c>
      <c r="N600" s="1146"/>
      <c r="O600" s="1146"/>
      <c r="P600" s="1146"/>
      <c r="Q600" s="1146"/>
      <c r="R600" s="1146"/>
      <c r="S600" s="1146"/>
      <c r="T600" s="1146"/>
    </row>
    <row r="601" spans="1:20" ht="17.100000000000001" customHeight="1" x14ac:dyDescent="0.2">
      <c r="A601" s="1141"/>
      <c r="B601" s="1141"/>
      <c r="C601" s="1142"/>
      <c r="D601" s="1028" t="s">
        <v>520</v>
      </c>
      <c r="E601" s="1020">
        <v>2</v>
      </c>
      <c r="F601" s="1020">
        <v>221922</v>
      </c>
      <c r="G601" s="1020">
        <v>9142</v>
      </c>
      <c r="H601" s="1020">
        <v>9142</v>
      </c>
      <c r="I601" s="1182">
        <f t="shared" si="32"/>
        <v>7086</v>
      </c>
      <c r="J601" s="1242">
        <f t="shared" si="33"/>
        <v>77.510391599212426</v>
      </c>
      <c r="K601" s="1146"/>
      <c r="L601" s="1146"/>
      <c r="M601" s="1129">
        <v>7086</v>
      </c>
      <c r="N601" s="1146"/>
      <c r="O601" s="1146"/>
      <c r="P601" s="1146"/>
      <c r="Q601" s="1146"/>
      <c r="R601" s="1146"/>
      <c r="S601" s="1146"/>
      <c r="T601" s="1146"/>
    </row>
    <row r="602" spans="1:20" ht="17.100000000000001" customHeight="1" x14ac:dyDescent="0.2">
      <c r="A602" s="1141"/>
      <c r="B602" s="1141"/>
      <c r="C602" s="1142"/>
      <c r="D602" s="1028" t="s">
        <v>521</v>
      </c>
      <c r="E602" s="1119">
        <v>2</v>
      </c>
      <c r="F602" s="1020">
        <v>221939</v>
      </c>
      <c r="G602" s="1020">
        <v>2000</v>
      </c>
      <c r="H602" s="1020">
        <v>2462</v>
      </c>
      <c r="I602" s="1182">
        <f t="shared" si="32"/>
        <v>2332</v>
      </c>
      <c r="J602" s="1242">
        <f t="shared" si="33"/>
        <v>94.71974004874086</v>
      </c>
      <c r="K602" s="1146">
        <v>208</v>
      </c>
      <c r="L602" s="1146">
        <v>3</v>
      </c>
      <c r="M602" s="1129">
        <v>131</v>
      </c>
      <c r="N602" s="1146"/>
      <c r="O602" s="1146">
        <v>1990</v>
      </c>
      <c r="P602" s="1146"/>
      <c r="Q602" s="1146"/>
      <c r="R602" s="1146"/>
      <c r="S602" s="1146"/>
      <c r="T602" s="1146"/>
    </row>
    <row r="603" spans="1:20" ht="17.100000000000001" customHeight="1" x14ac:dyDescent="0.2">
      <c r="A603" s="1141"/>
      <c r="B603" s="1141"/>
      <c r="C603" s="1142"/>
      <c r="D603" s="1028" t="s">
        <v>522</v>
      </c>
      <c r="E603" s="1119">
        <v>2</v>
      </c>
      <c r="F603" s="1020">
        <v>221927</v>
      </c>
      <c r="G603" s="1020">
        <v>4611</v>
      </c>
      <c r="H603" s="1020">
        <v>4611</v>
      </c>
      <c r="I603" s="1182">
        <f t="shared" si="32"/>
        <v>4611</v>
      </c>
      <c r="J603" s="1242">
        <f t="shared" si="33"/>
        <v>100</v>
      </c>
      <c r="K603" s="1146"/>
      <c r="L603" s="1146"/>
      <c r="M603" s="1129"/>
      <c r="N603" s="1146"/>
      <c r="O603" s="1146">
        <v>4611</v>
      </c>
      <c r="P603" s="1146"/>
      <c r="Q603" s="1146"/>
      <c r="R603" s="1146"/>
      <c r="S603" s="1146"/>
      <c r="T603" s="1146"/>
    </row>
    <row r="604" spans="1:20" ht="24.75" customHeight="1" x14ac:dyDescent="0.2">
      <c r="A604" s="1141"/>
      <c r="B604" s="1141"/>
      <c r="C604" s="1142"/>
      <c r="D604" s="1147" t="s">
        <v>639</v>
      </c>
      <c r="E604" s="1119">
        <v>2</v>
      </c>
      <c r="F604" s="1020">
        <v>221935</v>
      </c>
      <c r="G604" s="1020">
        <v>21000</v>
      </c>
      <c r="H604" s="1020">
        <v>11000</v>
      </c>
      <c r="I604" s="1182">
        <f t="shared" si="32"/>
        <v>11000</v>
      </c>
      <c r="J604" s="1242">
        <f t="shared" si="33"/>
        <v>100</v>
      </c>
      <c r="K604" s="1146"/>
      <c r="L604" s="1146"/>
      <c r="M604" s="1129"/>
      <c r="N604" s="1146"/>
      <c r="O604" s="1146">
        <v>11000</v>
      </c>
      <c r="P604" s="1146"/>
      <c r="Q604" s="1146"/>
      <c r="R604" s="1146"/>
      <c r="S604" s="1146"/>
      <c r="T604" s="1146"/>
    </row>
    <row r="605" spans="1:20" ht="17.100000000000001" customHeight="1" x14ac:dyDescent="0.2">
      <c r="A605" s="1141"/>
      <c r="B605" s="1141"/>
      <c r="C605" s="1142"/>
      <c r="D605" s="1028" t="s">
        <v>226</v>
      </c>
      <c r="E605" s="1020">
        <v>2</v>
      </c>
      <c r="F605" s="1020">
        <v>191110</v>
      </c>
      <c r="G605" s="1020">
        <v>28000</v>
      </c>
      <c r="H605" s="1020">
        <v>29694</v>
      </c>
      <c r="I605" s="1182">
        <f t="shared" si="32"/>
        <v>28407</v>
      </c>
      <c r="J605" s="1242">
        <f t="shared" si="33"/>
        <v>95.665791068902806</v>
      </c>
      <c r="K605" s="1146">
        <v>12552</v>
      </c>
      <c r="L605" s="1146">
        <v>3539</v>
      </c>
      <c r="M605" s="1129">
        <v>12316</v>
      </c>
      <c r="N605" s="1146"/>
      <c r="O605" s="1146"/>
      <c r="P605" s="1146"/>
      <c r="Q605" s="1146"/>
      <c r="R605" s="1146"/>
      <c r="S605" s="1146"/>
      <c r="T605" s="1146"/>
    </row>
    <row r="606" spans="1:20" ht="17.100000000000001" customHeight="1" x14ac:dyDescent="0.2">
      <c r="A606" s="1141"/>
      <c r="B606" s="1141"/>
      <c r="C606" s="1142"/>
      <c r="D606" s="1028" t="s">
        <v>1275</v>
      </c>
      <c r="E606" s="1020">
        <v>2</v>
      </c>
      <c r="F606" s="1020">
        <v>221967</v>
      </c>
      <c r="G606" s="1020">
        <v>5000</v>
      </c>
      <c r="H606" s="1020">
        <v>5000</v>
      </c>
      <c r="I606" s="1182">
        <f t="shared" si="32"/>
        <v>3176</v>
      </c>
      <c r="J606" s="1242">
        <f t="shared" si="33"/>
        <v>63.519999999999996</v>
      </c>
      <c r="K606" s="1146">
        <v>2235</v>
      </c>
      <c r="L606" s="1146">
        <v>291</v>
      </c>
      <c r="M606" s="1129"/>
      <c r="N606" s="1146"/>
      <c r="O606" s="1146">
        <v>650</v>
      </c>
      <c r="P606" s="1146"/>
      <c r="Q606" s="1146"/>
      <c r="R606" s="1146"/>
      <c r="S606" s="1146"/>
      <c r="T606" s="1146"/>
    </row>
    <row r="607" spans="1:20" ht="17.100000000000001" customHeight="1" x14ac:dyDescent="0.2">
      <c r="A607" s="1141"/>
      <c r="B607" s="1141"/>
      <c r="C607" s="1142"/>
      <c r="D607" s="1028" t="s">
        <v>1786</v>
      </c>
      <c r="E607" s="1020">
        <v>2</v>
      </c>
      <c r="F607" s="1020">
        <v>191139</v>
      </c>
      <c r="G607" s="1020">
        <v>2000</v>
      </c>
      <c r="H607" s="1020">
        <v>2000</v>
      </c>
      <c r="I607" s="1182">
        <f t="shared" si="32"/>
        <v>1206</v>
      </c>
      <c r="J607" s="1242">
        <f t="shared" si="33"/>
        <v>60.3</v>
      </c>
      <c r="K607" s="1146"/>
      <c r="L607" s="1146"/>
      <c r="M607" s="1129">
        <v>1206</v>
      </c>
      <c r="N607" s="1146"/>
      <c r="O607" s="1146"/>
      <c r="P607" s="1146"/>
      <c r="Q607" s="1146"/>
      <c r="R607" s="1146"/>
      <c r="S607" s="1146"/>
      <c r="T607" s="1146"/>
    </row>
    <row r="608" spans="1:20" ht="27" customHeight="1" x14ac:dyDescent="0.2">
      <c r="A608" s="1141"/>
      <c r="B608" s="1141"/>
      <c r="C608" s="1142"/>
      <c r="D608" s="1039" t="s">
        <v>1485</v>
      </c>
      <c r="E608" s="1020">
        <v>2</v>
      </c>
      <c r="F608" s="1020">
        <v>221976</v>
      </c>
      <c r="G608" s="1020">
        <v>5000</v>
      </c>
      <c r="H608" s="1020">
        <v>5000</v>
      </c>
      <c r="I608" s="1182">
        <f t="shared" si="32"/>
        <v>5000</v>
      </c>
      <c r="J608" s="1242">
        <f t="shared" si="33"/>
        <v>100</v>
      </c>
      <c r="K608" s="1146"/>
      <c r="L608" s="1146"/>
      <c r="M608" s="1295"/>
      <c r="N608" s="1146"/>
      <c r="O608" s="1146">
        <v>5000</v>
      </c>
      <c r="P608" s="1146"/>
      <c r="Q608" s="1146"/>
      <c r="R608" s="1146"/>
      <c r="S608" s="1146"/>
      <c r="T608" s="1146"/>
    </row>
    <row r="609" spans="1:20" ht="17.100000000000001" customHeight="1" x14ac:dyDescent="0.2">
      <c r="A609" s="1141"/>
      <c r="B609" s="1141"/>
      <c r="C609" s="1142"/>
      <c r="D609" s="1028" t="s">
        <v>523</v>
      </c>
      <c r="E609" s="1119"/>
      <c r="F609" s="1119"/>
      <c r="G609" s="1119"/>
      <c r="H609" s="1119"/>
      <c r="I609" s="1182"/>
      <c r="J609" s="1242"/>
      <c r="K609" s="1146"/>
      <c r="L609" s="1146"/>
      <c r="M609" s="1129"/>
      <c r="N609" s="1146"/>
      <c r="O609" s="1146"/>
      <c r="P609" s="1146"/>
      <c r="Q609" s="1146"/>
      <c r="R609" s="1146"/>
      <c r="S609" s="1146"/>
      <c r="T609" s="1146"/>
    </row>
    <row r="610" spans="1:20" ht="17.100000000000001" customHeight="1" x14ac:dyDescent="0.2">
      <c r="A610" s="1141"/>
      <c r="B610" s="1141"/>
      <c r="C610" s="1142"/>
      <c r="D610" s="1028" t="s">
        <v>524</v>
      </c>
      <c r="E610" s="1020">
        <v>2</v>
      </c>
      <c r="F610" s="1020">
        <v>191301</v>
      </c>
      <c r="G610" s="1020">
        <v>47000</v>
      </c>
      <c r="H610" s="1020">
        <v>47000</v>
      </c>
      <c r="I610" s="1182">
        <f t="shared" si="32"/>
        <v>47000</v>
      </c>
      <c r="J610" s="1242">
        <f t="shared" si="33"/>
        <v>100</v>
      </c>
      <c r="K610" s="1146"/>
      <c r="L610" s="1146"/>
      <c r="M610" s="1129"/>
      <c r="N610" s="1146"/>
      <c r="O610" s="1146">
        <v>47000</v>
      </c>
      <c r="P610" s="1146"/>
      <c r="Q610" s="1146"/>
      <c r="R610" s="1146"/>
      <c r="S610" s="1146"/>
      <c r="T610" s="1146"/>
    </row>
    <row r="611" spans="1:20" ht="17.100000000000001" customHeight="1" x14ac:dyDescent="0.2">
      <c r="A611" s="1021"/>
      <c r="B611" s="1021"/>
      <c r="C611" s="1031"/>
      <c r="D611" s="1028" t="s">
        <v>525</v>
      </c>
      <c r="E611" s="1020">
        <v>2</v>
      </c>
      <c r="F611" s="1020">
        <v>191302</v>
      </c>
      <c r="G611" s="1020">
        <v>15342</v>
      </c>
      <c r="H611" s="1020">
        <v>15342</v>
      </c>
      <c r="I611" s="1182">
        <f t="shared" si="32"/>
        <v>10253</v>
      </c>
      <c r="J611" s="1242">
        <f t="shared" si="33"/>
        <v>66.829618041976275</v>
      </c>
      <c r="K611" s="1129"/>
      <c r="L611" s="1129"/>
      <c r="M611" s="1129">
        <v>10253</v>
      </c>
      <c r="N611" s="1129"/>
      <c r="O611" s="1146"/>
      <c r="P611" s="1129"/>
      <c r="Q611" s="1129"/>
      <c r="R611" s="1129"/>
      <c r="S611" s="1129"/>
      <c r="T611" s="1129"/>
    </row>
    <row r="612" spans="1:20" ht="17.100000000000001" customHeight="1" x14ac:dyDescent="0.2">
      <c r="A612" s="1141"/>
      <c r="B612" s="1141"/>
      <c r="C612" s="1142"/>
      <c r="D612" s="1070" t="s">
        <v>175</v>
      </c>
      <c r="E612" s="1129"/>
      <c r="F612" s="1020"/>
      <c r="G612" s="1020"/>
      <c r="H612" s="1020"/>
      <c r="I612" s="1182"/>
      <c r="J612" s="1242"/>
      <c r="K612" s="1146"/>
      <c r="L612" s="1146"/>
      <c r="M612" s="1129"/>
      <c r="N612" s="1146"/>
      <c r="O612" s="1146"/>
      <c r="P612" s="1146"/>
      <c r="Q612" s="1146"/>
      <c r="R612" s="1146"/>
      <c r="S612" s="1146"/>
      <c r="T612" s="1146"/>
    </row>
    <row r="613" spans="1:20" ht="17.100000000000001" customHeight="1" x14ac:dyDescent="0.2">
      <c r="A613" s="1141"/>
      <c r="B613" s="1141"/>
      <c r="C613" s="1142"/>
      <c r="D613" s="1039" t="s">
        <v>228</v>
      </c>
      <c r="E613" s="1148">
        <v>2</v>
      </c>
      <c r="F613" s="1131">
        <v>221951</v>
      </c>
      <c r="G613" s="1131">
        <v>39167</v>
      </c>
      <c r="H613" s="1131">
        <v>39087</v>
      </c>
      <c r="I613" s="1182">
        <f t="shared" si="32"/>
        <v>30369</v>
      </c>
      <c r="J613" s="1242">
        <f t="shared" si="33"/>
        <v>77.695909125796305</v>
      </c>
      <c r="K613" s="1146"/>
      <c r="L613" s="1146"/>
      <c r="M613" s="1129"/>
      <c r="N613" s="1146"/>
      <c r="O613" s="1146">
        <v>28169</v>
      </c>
      <c r="P613" s="1146"/>
      <c r="Q613" s="1146"/>
      <c r="R613" s="1146">
        <v>2200</v>
      </c>
      <c r="S613" s="1146"/>
      <c r="T613" s="1146"/>
    </row>
    <row r="614" spans="1:20" ht="17.100000000000001" customHeight="1" x14ac:dyDescent="0.2">
      <c r="A614" s="1141"/>
      <c r="B614" s="1141"/>
      <c r="C614" s="1149"/>
      <c r="D614" s="1054" t="s">
        <v>526</v>
      </c>
      <c r="E614" s="1129">
        <v>2</v>
      </c>
      <c r="F614" s="1020" t="s">
        <v>527</v>
      </c>
      <c r="G614" s="1020">
        <v>55920</v>
      </c>
      <c r="H614" s="1020">
        <v>51699</v>
      </c>
      <c r="I614" s="1182">
        <f t="shared" si="32"/>
        <v>25832</v>
      </c>
      <c r="J614" s="1242">
        <f t="shared" si="33"/>
        <v>49.966150215671483</v>
      </c>
      <c r="K614" s="1146">
        <v>2060</v>
      </c>
      <c r="L614" s="1146">
        <v>138</v>
      </c>
      <c r="M614" s="1129">
        <v>5034</v>
      </c>
      <c r="N614" s="1146"/>
      <c r="O614" s="1146">
        <v>17403</v>
      </c>
      <c r="P614" s="1146">
        <v>297</v>
      </c>
      <c r="Q614" s="1146"/>
      <c r="R614" s="1146">
        <v>900</v>
      </c>
      <c r="S614" s="1146"/>
      <c r="T614" s="1146"/>
    </row>
    <row r="615" spans="1:20" ht="17.100000000000001" customHeight="1" x14ac:dyDescent="0.2">
      <c r="A615" s="1141"/>
      <c r="B615" s="1141"/>
      <c r="C615" s="1150"/>
      <c r="D615" s="1054" t="s">
        <v>1486</v>
      </c>
      <c r="E615" s="1129">
        <v>2</v>
      </c>
      <c r="F615" s="1020">
        <v>221981</v>
      </c>
      <c r="G615" s="1020">
        <v>1067</v>
      </c>
      <c r="H615" s="1020">
        <v>1617</v>
      </c>
      <c r="I615" s="1182">
        <f t="shared" si="32"/>
        <v>1330</v>
      </c>
      <c r="J615" s="1242">
        <f t="shared" si="33"/>
        <v>82.251082251082252</v>
      </c>
      <c r="K615" s="1146"/>
      <c r="L615" s="1146"/>
      <c r="M615" s="1129">
        <v>1330</v>
      </c>
      <c r="N615" s="1146"/>
      <c r="O615" s="1146"/>
      <c r="P615" s="1146"/>
      <c r="Q615" s="1146"/>
      <c r="R615" s="1146"/>
      <c r="S615" s="1146"/>
      <c r="T615" s="1146"/>
    </row>
    <row r="616" spans="1:20" ht="17.100000000000001" customHeight="1" x14ac:dyDescent="0.2">
      <c r="A616" s="1141"/>
      <c r="B616" s="1141"/>
      <c r="C616" s="1150"/>
      <c r="D616" s="1054" t="s">
        <v>1276</v>
      </c>
      <c r="E616" s="1129">
        <v>2</v>
      </c>
      <c r="F616" s="1020">
        <v>221969</v>
      </c>
      <c r="G616" s="1020">
        <v>24297</v>
      </c>
      <c r="H616" s="1020">
        <v>24297</v>
      </c>
      <c r="I616" s="1182">
        <f t="shared" si="32"/>
        <v>24297</v>
      </c>
      <c r="J616" s="1242">
        <f t="shared" si="33"/>
        <v>100</v>
      </c>
      <c r="K616" s="1146"/>
      <c r="L616" s="1146"/>
      <c r="M616" s="1129"/>
      <c r="N616" s="1146"/>
      <c r="O616" s="1146">
        <v>24297</v>
      </c>
      <c r="P616" s="1146"/>
      <c r="Q616" s="1146"/>
      <c r="R616" s="1146"/>
      <c r="S616" s="1146"/>
      <c r="T616" s="1146"/>
    </row>
    <row r="617" spans="1:20" ht="17.100000000000001" customHeight="1" x14ac:dyDescent="0.2">
      <c r="A617" s="1141"/>
      <c r="B617" s="1141"/>
      <c r="C617" s="1142"/>
      <c r="D617" s="1038" t="s">
        <v>150</v>
      </c>
      <c r="E617" s="1129"/>
      <c r="F617" s="1020"/>
      <c r="G617" s="1020"/>
      <c r="H617" s="1020"/>
      <c r="I617" s="1182"/>
      <c r="J617" s="1242"/>
      <c r="K617" s="1146"/>
      <c r="L617" s="1146"/>
      <c r="M617" s="1129"/>
      <c r="N617" s="1146"/>
      <c r="O617" s="1146"/>
      <c r="P617" s="1146"/>
      <c r="Q617" s="1146"/>
      <c r="R617" s="1146"/>
      <c r="S617" s="1146"/>
      <c r="T617" s="1146"/>
    </row>
    <row r="618" spans="1:20" ht="17.100000000000001" customHeight="1" x14ac:dyDescent="0.2">
      <c r="A618" s="1141"/>
      <c r="B618" s="1141"/>
      <c r="C618" s="1142"/>
      <c r="D618" s="1041" t="s">
        <v>528</v>
      </c>
      <c r="E618" s="1129">
        <v>2</v>
      </c>
      <c r="F618" s="1020">
        <v>221929</v>
      </c>
      <c r="G618" s="1020">
        <v>13221</v>
      </c>
      <c r="H618" s="1020">
        <v>13221</v>
      </c>
      <c r="I618" s="1182">
        <f t="shared" si="32"/>
        <v>11925</v>
      </c>
      <c r="J618" s="1242">
        <f t="shared" si="33"/>
        <v>90.197413206262766</v>
      </c>
      <c r="K618" s="1146"/>
      <c r="L618" s="1146"/>
      <c r="M618" s="1129"/>
      <c r="N618" s="1146"/>
      <c r="O618" s="1146">
        <v>11925</v>
      </c>
      <c r="P618" s="1146"/>
      <c r="Q618" s="1146"/>
      <c r="R618" s="1146"/>
      <c r="S618" s="1146"/>
      <c r="T618" s="1146"/>
    </row>
    <row r="619" spans="1:20" ht="17.100000000000001" customHeight="1" x14ac:dyDescent="0.2">
      <c r="A619" s="1141"/>
      <c r="B619" s="1141"/>
      <c r="C619" s="1150"/>
      <c r="D619" s="1041" t="s">
        <v>529</v>
      </c>
      <c r="E619" s="1129">
        <v>2</v>
      </c>
      <c r="F619" s="1020">
        <v>191402</v>
      </c>
      <c r="G619" s="1020">
        <v>16200</v>
      </c>
      <c r="H619" s="1020">
        <v>16200</v>
      </c>
      <c r="I619" s="1182">
        <f t="shared" si="32"/>
        <v>16200</v>
      </c>
      <c r="J619" s="1242">
        <f t="shared" si="33"/>
        <v>100</v>
      </c>
      <c r="K619" s="1146"/>
      <c r="L619" s="1146"/>
      <c r="M619" s="1129"/>
      <c r="N619" s="1146"/>
      <c r="O619" s="1146">
        <v>16200</v>
      </c>
      <c r="P619" s="1146"/>
      <c r="Q619" s="1146"/>
      <c r="R619" s="1146"/>
      <c r="S619" s="1146"/>
      <c r="T619" s="1146"/>
    </row>
    <row r="620" spans="1:20" ht="17.100000000000001" customHeight="1" x14ac:dyDescent="0.2">
      <c r="A620" s="1141"/>
      <c r="B620" s="1141"/>
      <c r="C620" s="1150"/>
      <c r="D620" s="1041" t="s">
        <v>530</v>
      </c>
      <c r="E620" s="1129"/>
      <c r="F620" s="1020"/>
      <c r="G620" s="1020"/>
      <c r="H620" s="1020"/>
      <c r="I620" s="1182"/>
      <c r="J620" s="1242"/>
      <c r="K620" s="1146"/>
      <c r="L620" s="1146"/>
      <c r="M620" s="1129"/>
      <c r="N620" s="1146"/>
      <c r="O620" s="1146"/>
      <c r="P620" s="1146"/>
      <c r="Q620" s="1146"/>
      <c r="R620" s="1146"/>
      <c r="S620" s="1146"/>
      <c r="T620" s="1146"/>
    </row>
    <row r="621" spans="1:20" ht="17.100000000000001" customHeight="1" x14ac:dyDescent="0.2">
      <c r="A621" s="1141"/>
      <c r="B621" s="1141"/>
      <c r="C621" s="1150"/>
      <c r="D621" s="1041" t="s">
        <v>531</v>
      </c>
      <c r="E621" s="1129">
        <v>1</v>
      </c>
      <c r="F621" s="1020">
        <v>221909</v>
      </c>
      <c r="G621" s="1020">
        <v>16534</v>
      </c>
      <c r="H621" s="1020">
        <v>924</v>
      </c>
      <c r="I621" s="1182">
        <f t="shared" si="32"/>
        <v>924</v>
      </c>
      <c r="J621" s="1242">
        <f t="shared" si="33"/>
        <v>100</v>
      </c>
      <c r="K621" s="1146"/>
      <c r="L621" s="1146"/>
      <c r="M621" s="1129"/>
      <c r="N621" s="1146"/>
      <c r="O621" s="1146">
        <v>924</v>
      </c>
      <c r="P621" s="1146"/>
      <c r="Q621" s="1146"/>
      <c r="R621" s="1146"/>
      <c r="S621" s="1146"/>
      <c r="T621" s="1146"/>
    </row>
    <row r="622" spans="1:20" ht="17.100000000000001" customHeight="1" x14ac:dyDescent="0.2">
      <c r="A622" s="1141"/>
      <c r="B622" s="1141"/>
      <c r="C622" s="1142"/>
      <c r="D622" s="1041" t="s">
        <v>532</v>
      </c>
      <c r="E622" s="1129">
        <v>1</v>
      </c>
      <c r="F622" s="1020">
        <v>221913</v>
      </c>
      <c r="G622" s="1020">
        <v>15621</v>
      </c>
      <c r="H622" s="1020">
        <v>15621</v>
      </c>
      <c r="I622" s="1182">
        <f t="shared" si="32"/>
        <v>15621</v>
      </c>
      <c r="J622" s="1242">
        <f t="shared" si="33"/>
        <v>100</v>
      </c>
      <c r="K622" s="1146"/>
      <c r="L622" s="1146"/>
      <c r="M622" s="1129">
        <v>15621</v>
      </c>
      <c r="N622" s="1146"/>
      <c r="O622" s="1146"/>
      <c r="P622" s="1146"/>
      <c r="Q622" s="1146"/>
      <c r="R622" s="1146"/>
      <c r="S622" s="1146"/>
      <c r="T622" s="1146"/>
    </row>
    <row r="623" spans="1:20" ht="17.100000000000001" customHeight="1" x14ac:dyDescent="0.2">
      <c r="A623" s="1141"/>
      <c r="B623" s="1141"/>
      <c r="C623" s="1142"/>
      <c r="D623" s="1041" t="s">
        <v>640</v>
      </c>
      <c r="E623" s="1129">
        <v>1</v>
      </c>
      <c r="F623" s="1020">
        <v>221962</v>
      </c>
      <c r="G623" s="1020">
        <v>54100</v>
      </c>
      <c r="H623" s="1020">
        <v>54470</v>
      </c>
      <c r="I623" s="1182">
        <f t="shared" si="32"/>
        <v>54470</v>
      </c>
      <c r="J623" s="1242">
        <f t="shared" si="33"/>
        <v>100</v>
      </c>
      <c r="K623" s="1146"/>
      <c r="L623" s="1146"/>
      <c r="M623" s="1129"/>
      <c r="N623" s="1146"/>
      <c r="O623" s="1146">
        <v>54470</v>
      </c>
      <c r="P623" s="1146"/>
      <c r="Q623" s="1146"/>
      <c r="R623" s="1146"/>
      <c r="S623" s="1146"/>
      <c r="T623" s="1146"/>
    </row>
    <row r="624" spans="1:20" ht="17.100000000000001" customHeight="1" x14ac:dyDescent="0.2">
      <c r="A624" s="1141"/>
      <c r="B624" s="1141"/>
      <c r="C624" s="1142"/>
      <c r="D624" s="1028" t="s">
        <v>533</v>
      </c>
      <c r="E624" s="1119"/>
      <c r="F624" s="1119"/>
      <c r="G624" s="1119"/>
      <c r="H624" s="1119"/>
      <c r="I624" s="1182"/>
      <c r="J624" s="1242"/>
      <c r="K624" s="1146"/>
      <c r="L624" s="1146"/>
      <c r="M624" s="1129"/>
      <c r="N624" s="1146"/>
      <c r="O624" s="1146"/>
      <c r="P624" s="1146"/>
      <c r="Q624" s="1146"/>
      <c r="R624" s="1146"/>
      <c r="S624" s="1146"/>
      <c r="T624" s="1146"/>
    </row>
    <row r="625" spans="1:20" ht="14.25" customHeight="1" x14ac:dyDescent="0.2">
      <c r="A625" s="1141"/>
      <c r="B625" s="1141"/>
      <c r="C625" s="1142"/>
      <c r="D625" s="1028" t="s">
        <v>1787</v>
      </c>
      <c r="E625" s="1020">
        <v>2</v>
      </c>
      <c r="F625" s="1020">
        <v>191151</v>
      </c>
      <c r="G625" s="1020">
        <v>120000</v>
      </c>
      <c r="H625" s="1020">
        <v>138500</v>
      </c>
      <c r="I625" s="1182">
        <f t="shared" si="32"/>
        <v>138500</v>
      </c>
      <c r="J625" s="1242">
        <f t="shared" si="33"/>
        <v>100</v>
      </c>
      <c r="K625" s="1146"/>
      <c r="L625" s="1146"/>
      <c r="M625" s="1129"/>
      <c r="N625" s="1146"/>
      <c r="O625" s="1146">
        <v>138500</v>
      </c>
      <c r="P625" s="1146"/>
      <c r="Q625" s="1146"/>
      <c r="R625" s="1146"/>
      <c r="S625" s="1146"/>
      <c r="T625" s="1146"/>
    </row>
    <row r="626" spans="1:20" ht="15.95" customHeight="1" x14ac:dyDescent="0.2">
      <c r="A626" s="1141"/>
      <c r="B626" s="1141"/>
      <c r="C626" s="1142"/>
      <c r="D626" s="1028" t="s">
        <v>290</v>
      </c>
      <c r="E626" s="1129"/>
      <c r="F626" s="1023"/>
      <c r="G626" s="1023"/>
      <c r="H626" s="1023"/>
      <c r="I626" s="1182"/>
      <c r="J626" s="1242"/>
      <c r="K626" s="1146"/>
      <c r="L626" s="1146"/>
      <c r="M626" s="1129"/>
      <c r="N626" s="1146"/>
      <c r="O626" s="1146"/>
      <c r="P626" s="1146"/>
      <c r="Q626" s="1146"/>
      <c r="R626" s="1146"/>
      <c r="S626" s="1146"/>
      <c r="T626" s="1146"/>
    </row>
    <row r="627" spans="1:20" ht="18.75" customHeight="1" x14ac:dyDescent="0.2">
      <c r="A627" s="1141"/>
      <c r="B627" s="1141"/>
      <c r="C627" s="1142"/>
      <c r="D627" s="1039" t="s">
        <v>641</v>
      </c>
      <c r="E627" s="1129">
        <v>2</v>
      </c>
      <c r="F627" s="1023">
        <v>221961</v>
      </c>
      <c r="G627" s="1023">
        <v>12000</v>
      </c>
      <c r="H627" s="1023">
        <v>16500</v>
      </c>
      <c r="I627" s="1182">
        <f t="shared" si="32"/>
        <v>16500</v>
      </c>
      <c r="J627" s="1242">
        <f t="shared" si="33"/>
        <v>100</v>
      </c>
      <c r="K627" s="1146"/>
      <c r="L627" s="1146"/>
      <c r="M627" s="1129">
        <v>16500</v>
      </c>
      <c r="N627" s="1146"/>
      <c r="O627" s="1146"/>
      <c r="P627" s="1146"/>
      <c r="Q627" s="1146"/>
      <c r="R627" s="1146"/>
      <c r="S627" s="1146"/>
      <c r="T627" s="1146"/>
    </row>
    <row r="628" spans="1:20" ht="16.5" customHeight="1" x14ac:dyDescent="0.2">
      <c r="A628" s="1141"/>
      <c r="B628" s="1141"/>
      <c r="C628" s="1142"/>
      <c r="D628" s="1020" t="s">
        <v>1487</v>
      </c>
      <c r="E628" s="1119">
        <v>2</v>
      </c>
      <c r="F628" s="1020">
        <v>121518</v>
      </c>
      <c r="G628" s="1020">
        <v>2000</v>
      </c>
      <c r="H628" s="1020">
        <v>2000</v>
      </c>
      <c r="I628" s="1182">
        <f t="shared" si="32"/>
        <v>2000</v>
      </c>
      <c r="J628" s="1242">
        <f t="shared" si="33"/>
        <v>100</v>
      </c>
      <c r="K628" s="1146"/>
      <c r="L628" s="1146"/>
      <c r="M628" s="1129"/>
      <c r="N628" s="1146"/>
      <c r="O628" s="1146">
        <v>2000</v>
      </c>
      <c r="P628" s="1146"/>
      <c r="Q628" s="1146"/>
      <c r="R628" s="1146"/>
      <c r="S628" s="1146"/>
      <c r="T628" s="1146"/>
    </row>
    <row r="629" spans="1:20" ht="16.5" customHeight="1" x14ac:dyDescent="0.2">
      <c r="A629" s="1141"/>
      <c r="B629" s="1141"/>
      <c r="C629" s="1142"/>
      <c r="D629" s="1020" t="s">
        <v>1596</v>
      </c>
      <c r="E629" s="1119">
        <v>2</v>
      </c>
      <c r="F629" s="1023">
        <v>221982</v>
      </c>
      <c r="G629" s="1023">
        <v>4000</v>
      </c>
      <c r="H629" s="1023">
        <v>5500</v>
      </c>
      <c r="I629" s="1182">
        <f t="shared" si="32"/>
        <v>4891</v>
      </c>
      <c r="J629" s="1242">
        <f t="shared" si="33"/>
        <v>88.927272727272737</v>
      </c>
      <c r="K629" s="1146">
        <v>3033</v>
      </c>
      <c r="L629" s="1146">
        <v>1109</v>
      </c>
      <c r="M629" s="1129">
        <v>749</v>
      </c>
      <c r="N629" s="1146"/>
      <c r="O629" s="1146"/>
      <c r="P629" s="1146"/>
      <c r="Q629" s="1146"/>
      <c r="R629" s="1146"/>
      <c r="S629" s="1146"/>
      <c r="T629" s="1146"/>
    </row>
    <row r="630" spans="1:20" ht="16.5" customHeight="1" x14ac:dyDescent="0.2">
      <c r="A630" s="1141"/>
      <c r="B630" s="1141"/>
      <c r="C630" s="1142"/>
      <c r="D630" s="1020" t="s">
        <v>1488</v>
      </c>
      <c r="E630" s="1119">
        <v>2</v>
      </c>
      <c r="F630" s="1023">
        <v>221977</v>
      </c>
      <c r="G630" s="1023">
        <v>19000</v>
      </c>
      <c r="H630" s="1023">
        <v>19038</v>
      </c>
      <c r="I630" s="1182">
        <f t="shared" si="32"/>
        <v>0</v>
      </c>
      <c r="J630" s="1242">
        <f t="shared" si="33"/>
        <v>0</v>
      </c>
      <c r="K630" s="1146"/>
      <c r="L630" s="1146"/>
      <c r="M630" s="1129"/>
      <c r="N630" s="1146"/>
      <c r="O630" s="1146"/>
      <c r="P630" s="1146"/>
      <c r="Q630" s="1146"/>
      <c r="R630" s="1146"/>
      <c r="S630" s="1146"/>
      <c r="T630" s="1146"/>
    </row>
    <row r="631" spans="1:20" ht="14.1" customHeight="1" x14ac:dyDescent="0.2">
      <c r="A631" s="1033"/>
      <c r="B631" s="1033"/>
      <c r="C631" s="1034"/>
      <c r="D631" s="1045" t="s">
        <v>534</v>
      </c>
      <c r="E631" s="1151"/>
      <c r="F631" s="1122"/>
      <c r="G631" s="1122">
        <f>SUM(G595:G630)</f>
        <v>734276</v>
      </c>
      <c r="H631" s="1122">
        <f t="shared" ref="H631:T631" si="36">SUM(H595:H630)</f>
        <v>750939</v>
      </c>
      <c r="I631" s="1122">
        <f t="shared" si="36"/>
        <v>640426</v>
      </c>
      <c r="J631" s="1243">
        <f t="shared" si="33"/>
        <v>85.283358568405689</v>
      </c>
      <c r="K631" s="1122">
        <f t="shared" si="36"/>
        <v>61993</v>
      </c>
      <c r="L631" s="1122">
        <f t="shared" si="36"/>
        <v>18640</v>
      </c>
      <c r="M631" s="1296">
        <f t="shared" si="36"/>
        <v>145157</v>
      </c>
      <c r="N631" s="1122">
        <f t="shared" si="36"/>
        <v>0</v>
      </c>
      <c r="O631" s="1122">
        <f t="shared" si="36"/>
        <v>411239</v>
      </c>
      <c r="P631" s="1122">
        <f t="shared" si="36"/>
        <v>297</v>
      </c>
      <c r="Q631" s="1122">
        <f t="shared" si="36"/>
        <v>0</v>
      </c>
      <c r="R631" s="1122">
        <f t="shared" si="36"/>
        <v>3100</v>
      </c>
      <c r="S631" s="1122">
        <f t="shared" si="36"/>
        <v>0</v>
      </c>
      <c r="T631" s="1122">
        <f t="shared" si="36"/>
        <v>0</v>
      </c>
    </row>
    <row r="632" spans="1:20" ht="14.1" customHeight="1" x14ac:dyDescent="0.2">
      <c r="A632" s="1021"/>
      <c r="B632" s="1021"/>
      <c r="C632" s="1021"/>
      <c r="D632" s="1152" t="s">
        <v>535</v>
      </c>
      <c r="E632" s="1153"/>
      <c r="F632" s="1019"/>
      <c r="G632" s="1019"/>
      <c r="H632" s="1019"/>
      <c r="I632" s="1182"/>
      <c r="J632" s="1242"/>
      <c r="K632" s="1154"/>
      <c r="L632" s="1154"/>
      <c r="M632" s="1154"/>
      <c r="N632" s="1154"/>
      <c r="O632" s="1154"/>
      <c r="P632" s="1154"/>
      <c r="Q632" s="1154"/>
      <c r="R632" s="1154"/>
      <c r="S632" s="1154"/>
      <c r="T632" s="1154"/>
    </row>
    <row r="633" spans="1:20" ht="14.1" customHeight="1" x14ac:dyDescent="0.2">
      <c r="A633" s="1021"/>
      <c r="B633" s="1021"/>
      <c r="C633" s="813" t="s">
        <v>351</v>
      </c>
      <c r="D633" s="1155" t="s">
        <v>1788</v>
      </c>
      <c r="E633" s="1153"/>
      <c r="F633" s="1023">
        <v>222937</v>
      </c>
      <c r="G633" s="1023">
        <v>6000</v>
      </c>
      <c r="H633" s="1023">
        <v>6000</v>
      </c>
      <c r="I633" s="1182">
        <f t="shared" si="32"/>
        <v>0</v>
      </c>
      <c r="J633" s="1242">
        <f t="shared" si="33"/>
        <v>0</v>
      </c>
      <c r="K633" s="1129"/>
      <c r="L633" s="1129"/>
      <c r="M633" s="1129"/>
      <c r="N633" s="1129"/>
      <c r="O633" s="1129"/>
      <c r="P633" s="1129"/>
      <c r="Q633" s="1129"/>
      <c r="R633" s="1129"/>
      <c r="S633" s="1129"/>
      <c r="T633" s="1129"/>
    </row>
    <row r="634" spans="1:20" ht="24.75" customHeight="1" x14ac:dyDescent="0.2">
      <c r="A634" s="1021"/>
      <c r="B634" s="1021"/>
      <c r="C634" s="813" t="s">
        <v>353</v>
      </c>
      <c r="D634" s="1061" t="s">
        <v>1789</v>
      </c>
      <c r="E634" s="1153"/>
      <c r="F634" s="1023">
        <v>222939</v>
      </c>
      <c r="G634" s="1023"/>
      <c r="H634" s="1023">
        <v>17800</v>
      </c>
      <c r="I634" s="1182">
        <f t="shared" si="32"/>
        <v>17800</v>
      </c>
      <c r="J634" s="1242">
        <f t="shared" si="33"/>
        <v>100</v>
      </c>
      <c r="K634" s="1129"/>
      <c r="L634" s="1129"/>
      <c r="M634" s="1129"/>
      <c r="N634" s="1129"/>
      <c r="O634" s="1129"/>
      <c r="P634" s="1129"/>
      <c r="Q634" s="1129"/>
      <c r="R634" s="1129">
        <v>17800</v>
      </c>
      <c r="S634" s="1129"/>
      <c r="T634" s="1129"/>
    </row>
    <row r="635" spans="1:20" ht="14.25" customHeight="1" x14ac:dyDescent="0.2">
      <c r="A635" s="1021"/>
      <c r="B635" s="1021"/>
      <c r="C635" s="813" t="s">
        <v>355</v>
      </c>
      <c r="D635" s="1061" t="s">
        <v>1790</v>
      </c>
      <c r="E635" s="1153"/>
      <c r="F635" s="1023">
        <v>222938</v>
      </c>
      <c r="G635" s="1023"/>
      <c r="H635" s="1023">
        <v>10000</v>
      </c>
      <c r="I635" s="1182">
        <f t="shared" si="32"/>
        <v>8321</v>
      </c>
      <c r="J635" s="1242">
        <f t="shared" si="33"/>
        <v>83.21</v>
      </c>
      <c r="K635" s="1129"/>
      <c r="L635" s="1129"/>
      <c r="M635" s="1129"/>
      <c r="N635" s="1129"/>
      <c r="O635" s="1129"/>
      <c r="P635" s="1129">
        <v>8321</v>
      </c>
      <c r="Q635" s="1129"/>
      <c r="R635" s="1129"/>
      <c r="S635" s="1129"/>
      <c r="T635" s="1129"/>
    </row>
    <row r="636" spans="1:20" ht="14.25" customHeight="1" x14ac:dyDescent="0.2">
      <c r="A636" s="1021"/>
      <c r="B636" s="1021"/>
      <c r="C636" s="813" t="s">
        <v>413</v>
      </c>
      <c r="D636" s="1061" t="s">
        <v>1791</v>
      </c>
      <c r="E636" s="1153"/>
      <c r="F636" s="1023">
        <v>221983</v>
      </c>
      <c r="G636" s="1023"/>
      <c r="H636" s="1023">
        <v>500</v>
      </c>
      <c r="I636" s="1182">
        <f t="shared" si="32"/>
        <v>500</v>
      </c>
      <c r="J636" s="1242">
        <f t="shared" si="33"/>
        <v>100</v>
      </c>
      <c r="K636" s="1129"/>
      <c r="L636" s="1129"/>
      <c r="M636" s="1129"/>
      <c r="N636" s="1129"/>
      <c r="O636" s="1129"/>
      <c r="P636" s="1129"/>
      <c r="Q636" s="1129"/>
      <c r="R636" s="1129">
        <v>500</v>
      </c>
      <c r="S636" s="1129"/>
      <c r="T636" s="1129"/>
    </row>
    <row r="637" spans="1:20" ht="14.1" customHeight="1" x14ac:dyDescent="0.2">
      <c r="A637" s="1021"/>
      <c r="B637" s="1021"/>
      <c r="C637" s="1031"/>
      <c r="D637" s="1028" t="s">
        <v>1598</v>
      </c>
      <c r="E637" s="1153"/>
      <c r="F637" s="1019"/>
      <c r="G637" s="1019"/>
      <c r="H637" s="1019"/>
      <c r="I637" s="1182"/>
      <c r="J637" s="1242"/>
      <c r="K637" s="1129"/>
      <c r="L637" s="1129"/>
      <c r="M637" s="1129"/>
      <c r="N637" s="1129"/>
      <c r="O637" s="1129"/>
      <c r="P637" s="1129"/>
      <c r="Q637" s="1129"/>
      <c r="R637" s="1129"/>
      <c r="S637" s="1129"/>
      <c r="T637" s="1129"/>
    </row>
    <row r="638" spans="1:20" ht="14.1" customHeight="1" x14ac:dyDescent="0.2">
      <c r="A638" s="1021"/>
      <c r="B638" s="1021"/>
      <c r="C638" s="813" t="s">
        <v>271</v>
      </c>
      <c r="D638" s="1041" t="s">
        <v>1489</v>
      </c>
      <c r="E638" s="1153"/>
      <c r="F638" s="1023">
        <v>222935</v>
      </c>
      <c r="G638" s="1023">
        <v>5612</v>
      </c>
      <c r="H638" s="1023">
        <v>5612</v>
      </c>
      <c r="I638" s="1182">
        <f t="shared" si="32"/>
        <v>5611</v>
      </c>
      <c r="J638" s="1242">
        <f t="shared" si="33"/>
        <v>99.982181040627225</v>
      </c>
      <c r="K638" s="1129"/>
      <c r="L638" s="1129"/>
      <c r="M638" s="1129">
        <v>5611</v>
      </c>
      <c r="N638" s="1129"/>
      <c r="O638" s="1129"/>
      <c r="P638" s="1129"/>
      <c r="Q638" s="1129"/>
      <c r="R638" s="1129"/>
      <c r="S638" s="1129"/>
      <c r="T638" s="1129"/>
    </row>
    <row r="639" spans="1:20" ht="18" customHeight="1" x14ac:dyDescent="0.2">
      <c r="A639" s="1033"/>
      <c r="B639" s="1033"/>
      <c r="C639" s="1034"/>
      <c r="D639" s="1121" t="s">
        <v>536</v>
      </c>
      <c r="E639" s="1151"/>
      <c r="F639" s="1122"/>
      <c r="G639" s="1122">
        <f>SUM(G631:G638)</f>
        <v>745888</v>
      </c>
      <c r="H639" s="1122">
        <f t="shared" ref="H639:T639" si="37">SUM(H631:H638)</f>
        <v>790851</v>
      </c>
      <c r="I639" s="1122">
        <f t="shared" si="37"/>
        <v>672658</v>
      </c>
      <c r="J639" s="1243">
        <f t="shared" si="33"/>
        <v>85.054959783827798</v>
      </c>
      <c r="K639" s="1122">
        <f t="shared" si="37"/>
        <v>61993</v>
      </c>
      <c r="L639" s="1122">
        <f t="shared" si="37"/>
        <v>18640</v>
      </c>
      <c r="M639" s="1296">
        <f t="shared" si="37"/>
        <v>150768</v>
      </c>
      <c r="N639" s="1122">
        <f t="shared" si="37"/>
        <v>0</v>
      </c>
      <c r="O639" s="1122">
        <f t="shared" si="37"/>
        <v>411239</v>
      </c>
      <c r="P639" s="1122">
        <f t="shared" si="37"/>
        <v>8618</v>
      </c>
      <c r="Q639" s="1122">
        <f t="shared" si="37"/>
        <v>0</v>
      </c>
      <c r="R639" s="1122">
        <f t="shared" si="37"/>
        <v>21400</v>
      </c>
      <c r="S639" s="1122">
        <f t="shared" si="37"/>
        <v>0</v>
      </c>
      <c r="T639" s="1122">
        <f t="shared" si="37"/>
        <v>0</v>
      </c>
    </row>
    <row r="640" spans="1:20" ht="15" customHeight="1" x14ac:dyDescent="0.2">
      <c r="A640" s="1021">
        <v>1</v>
      </c>
      <c r="B640" s="1021">
        <v>30</v>
      </c>
      <c r="C640" s="1031"/>
      <c r="D640" s="1028" t="s">
        <v>537</v>
      </c>
      <c r="E640" s="1023"/>
      <c r="F640" s="1023"/>
      <c r="G640" s="1023"/>
      <c r="H640" s="1023"/>
      <c r="I640" s="1182"/>
      <c r="J640" s="1242"/>
      <c r="K640" s="1020"/>
      <c r="L640" s="1037"/>
      <c r="M640" s="1037"/>
      <c r="N640" s="1037"/>
      <c r="O640" s="1037"/>
      <c r="P640" s="1037"/>
      <c r="Q640" s="1020"/>
      <c r="R640" s="1020"/>
      <c r="S640" s="1020"/>
      <c r="T640" s="1020"/>
    </row>
    <row r="641" spans="1:20" ht="12.75" customHeight="1" x14ac:dyDescent="0.2">
      <c r="A641" s="1021"/>
      <c r="B641" s="1021">
        <v>31</v>
      </c>
      <c r="C641" s="1031"/>
      <c r="D641" s="1036" t="s">
        <v>538</v>
      </c>
      <c r="E641" s="1020">
        <v>1</v>
      </c>
      <c r="F641" s="1023">
        <v>311901</v>
      </c>
      <c r="G641" s="1023">
        <v>10000</v>
      </c>
      <c r="H641" s="1023">
        <v>7827</v>
      </c>
      <c r="I641" s="1182">
        <f t="shared" si="32"/>
        <v>0</v>
      </c>
      <c r="J641" s="1242">
        <f t="shared" si="33"/>
        <v>0</v>
      </c>
      <c r="K641" s="1129"/>
      <c r="L641" s="1129"/>
      <c r="M641" s="1129"/>
      <c r="N641" s="1129"/>
      <c r="O641" s="1129"/>
      <c r="P641" s="1129"/>
      <c r="Q641" s="1129"/>
      <c r="R641" s="1129"/>
      <c r="S641" s="1129"/>
      <c r="T641" s="1129"/>
    </row>
    <row r="642" spans="1:20" ht="12" customHeight="1" x14ac:dyDescent="0.2">
      <c r="A642" s="1027"/>
      <c r="B642" s="1027">
        <v>32</v>
      </c>
      <c r="C642" s="813"/>
      <c r="D642" s="1708" t="s">
        <v>539</v>
      </c>
      <c r="E642" s="1709"/>
      <c r="F642" s="1023"/>
      <c r="G642" s="1023"/>
      <c r="H642" s="1023"/>
      <c r="I642" s="1182"/>
      <c r="J642" s="1242"/>
      <c r="K642" s="1129"/>
      <c r="L642" s="1037"/>
      <c r="M642" s="1037"/>
      <c r="N642" s="1037"/>
      <c r="O642" s="1129"/>
      <c r="P642" s="1037"/>
      <c r="Q642" s="1129"/>
      <c r="R642" s="1129"/>
      <c r="S642" s="1020"/>
      <c r="T642" s="1020"/>
    </row>
    <row r="643" spans="1:20" ht="18" customHeight="1" x14ac:dyDescent="0.2">
      <c r="A643" s="1027"/>
      <c r="B643" s="1027"/>
      <c r="C643" s="813"/>
      <c r="D643" s="1028" t="s">
        <v>1792</v>
      </c>
      <c r="E643" s="1020">
        <v>1</v>
      </c>
      <c r="F643" s="1020">
        <v>321907</v>
      </c>
      <c r="G643" s="1020">
        <v>44214</v>
      </c>
      <c r="H643" s="1020">
        <v>0</v>
      </c>
      <c r="I643" s="1182">
        <f t="shared" si="32"/>
        <v>0</v>
      </c>
      <c r="J643" s="1242"/>
      <c r="K643" s="1129"/>
      <c r="L643" s="1129"/>
      <c r="M643" s="1129"/>
      <c r="N643" s="1129"/>
      <c r="O643" s="1129"/>
      <c r="P643" s="1129"/>
      <c r="Q643" s="1129"/>
      <c r="R643" s="1129"/>
      <c r="S643" s="1129"/>
      <c r="T643" s="1129"/>
    </row>
    <row r="644" spans="1:20" ht="14.25" customHeight="1" x14ac:dyDescent="0.2">
      <c r="A644" s="1156"/>
      <c r="B644" s="1156"/>
      <c r="C644" s="1156"/>
      <c r="D644" s="1157" t="s">
        <v>540</v>
      </c>
      <c r="E644" s="1158">
        <v>1</v>
      </c>
      <c r="F644" s="1159">
        <v>321903</v>
      </c>
      <c r="G644" s="1159">
        <v>40000</v>
      </c>
      <c r="H644" s="1159">
        <v>183768</v>
      </c>
      <c r="I644" s="1182">
        <f t="shared" si="32"/>
        <v>0</v>
      </c>
      <c r="J644" s="1242">
        <f t="shared" si="33"/>
        <v>0</v>
      </c>
      <c r="K644" s="1129"/>
      <c r="L644" s="1129"/>
      <c r="M644" s="1129"/>
      <c r="N644" s="1129"/>
      <c r="O644" s="1129"/>
      <c r="P644" s="1129"/>
      <c r="Q644" s="1129"/>
      <c r="R644" s="1129"/>
      <c r="S644" s="1129"/>
      <c r="T644" s="1129"/>
    </row>
    <row r="645" spans="1:20" ht="14.25" customHeight="1" x14ac:dyDescent="0.2">
      <c r="A645" s="1027"/>
      <c r="B645" s="1027"/>
      <c r="C645" s="813"/>
      <c r="D645" s="1028" t="s">
        <v>541</v>
      </c>
      <c r="E645" s="1119">
        <v>1</v>
      </c>
      <c r="F645" s="1020">
        <v>321908</v>
      </c>
      <c r="G645" s="1020">
        <v>50000</v>
      </c>
      <c r="H645" s="1020">
        <v>71563</v>
      </c>
      <c r="I645" s="1182">
        <f t="shared" si="32"/>
        <v>0</v>
      </c>
      <c r="J645" s="1242">
        <f t="shared" si="33"/>
        <v>0</v>
      </c>
      <c r="K645" s="1129"/>
      <c r="L645" s="1129"/>
      <c r="M645" s="1129"/>
      <c r="N645" s="1129"/>
      <c r="O645" s="1129"/>
      <c r="P645" s="1129"/>
      <c r="Q645" s="1129"/>
      <c r="R645" s="1129"/>
      <c r="S645" s="1129"/>
      <c r="T645" s="1129"/>
    </row>
    <row r="646" spans="1:20" ht="12.75" customHeight="1" x14ac:dyDescent="0.2">
      <c r="A646" s="1027"/>
      <c r="B646" s="1027"/>
      <c r="C646" s="813"/>
      <c r="D646" s="1147" t="s">
        <v>542</v>
      </c>
      <c r="E646" s="1128">
        <v>1</v>
      </c>
      <c r="F646" s="1131">
        <v>321933</v>
      </c>
      <c r="G646" s="1131">
        <v>200000</v>
      </c>
      <c r="H646" s="1131">
        <v>53500</v>
      </c>
      <c r="I646" s="1182">
        <f t="shared" si="32"/>
        <v>0</v>
      </c>
      <c r="J646" s="1242">
        <f t="shared" si="33"/>
        <v>0</v>
      </c>
      <c r="K646" s="1129"/>
      <c r="L646" s="1129"/>
      <c r="M646" s="1129"/>
      <c r="N646" s="1129"/>
      <c r="O646" s="1129"/>
      <c r="P646" s="1129"/>
      <c r="Q646" s="1129"/>
      <c r="R646" s="1129"/>
      <c r="S646" s="1129"/>
      <c r="T646" s="1129"/>
    </row>
    <row r="647" spans="1:20" ht="13.5" customHeight="1" x14ac:dyDescent="0.2">
      <c r="A647" s="1027"/>
      <c r="B647" s="1027"/>
      <c r="C647" s="813"/>
      <c r="D647" s="1160" t="s">
        <v>1352</v>
      </c>
      <c r="E647" s="1161">
        <v>1</v>
      </c>
      <c r="F647" s="1162">
        <v>321924</v>
      </c>
      <c r="G647" s="1131">
        <v>50000</v>
      </c>
      <c r="H647" s="1131">
        <v>0</v>
      </c>
      <c r="I647" s="1182">
        <f t="shared" si="32"/>
        <v>0</v>
      </c>
      <c r="J647" s="1242"/>
      <c r="K647" s="1163"/>
      <c r="L647" s="1163"/>
      <c r="M647" s="1163"/>
      <c r="N647" s="1163"/>
      <c r="O647" s="1163"/>
      <c r="P647" s="1163"/>
      <c r="Q647" s="1163"/>
      <c r="R647" s="1163"/>
      <c r="S647" s="1163"/>
      <c r="T647" s="1163"/>
    </row>
    <row r="648" spans="1:20" ht="12.75" customHeight="1" x14ac:dyDescent="0.2">
      <c r="A648" s="1109"/>
      <c r="B648" s="1109"/>
      <c r="C648" s="1164"/>
      <c r="D648" s="1165" t="s">
        <v>543</v>
      </c>
      <c r="E648" s="1128">
        <v>1</v>
      </c>
      <c r="F648" s="1131">
        <v>321934</v>
      </c>
      <c r="G648" s="1131">
        <v>1800</v>
      </c>
      <c r="H648" s="1131">
        <v>632</v>
      </c>
      <c r="I648" s="1182">
        <f t="shared" ref="I648:I657" si="38">SUM(K648:T648)</f>
        <v>0</v>
      </c>
      <c r="J648" s="1242">
        <f t="shared" ref="J648:J658" si="39">I648/H648*100</f>
        <v>0</v>
      </c>
      <c r="K648" s="1129"/>
      <c r="L648" s="1129"/>
      <c r="M648" s="1129"/>
      <c r="N648" s="1129"/>
      <c r="O648" s="1129"/>
      <c r="P648" s="1129"/>
      <c r="Q648" s="1129"/>
      <c r="R648" s="1129"/>
      <c r="S648" s="1129"/>
      <c r="T648" s="1129"/>
    </row>
    <row r="649" spans="1:20" ht="14.25" customHeight="1" x14ac:dyDescent="0.2">
      <c r="A649" s="1027"/>
      <c r="B649" s="1027"/>
      <c r="C649" s="813"/>
      <c r="D649" s="1040" t="s">
        <v>544</v>
      </c>
      <c r="E649" s="1128">
        <v>1</v>
      </c>
      <c r="F649" s="1131">
        <v>321911</v>
      </c>
      <c r="G649" s="1131">
        <v>50000</v>
      </c>
      <c r="H649" s="1131">
        <v>39809</v>
      </c>
      <c r="I649" s="1182">
        <f t="shared" si="38"/>
        <v>0</v>
      </c>
      <c r="J649" s="1242">
        <f t="shared" si="39"/>
        <v>0</v>
      </c>
      <c r="K649" s="1129"/>
      <c r="L649" s="1129"/>
      <c r="M649" s="1129"/>
      <c r="N649" s="1129"/>
      <c r="O649" s="1129"/>
      <c r="P649" s="1129"/>
      <c r="Q649" s="1129"/>
      <c r="R649" s="1129"/>
      <c r="S649" s="1129"/>
      <c r="T649" s="1129"/>
    </row>
    <row r="650" spans="1:20" ht="24" customHeight="1" x14ac:dyDescent="0.2">
      <c r="A650" s="1027"/>
      <c r="B650" s="1027"/>
      <c r="C650" s="813"/>
      <c r="D650" s="1040" t="s">
        <v>1793</v>
      </c>
      <c r="E650" s="1128">
        <v>1</v>
      </c>
      <c r="F650" s="1131">
        <v>321928</v>
      </c>
      <c r="G650" s="1131"/>
      <c r="H650" s="1131">
        <v>120996</v>
      </c>
      <c r="I650" s="1182">
        <f t="shared" si="38"/>
        <v>0</v>
      </c>
      <c r="J650" s="1242">
        <f t="shared" si="39"/>
        <v>0</v>
      </c>
      <c r="K650" s="1129"/>
      <c r="L650" s="1129"/>
      <c r="M650" s="1129"/>
      <c r="N650" s="1129"/>
      <c r="O650" s="1129"/>
      <c r="P650" s="1129"/>
      <c r="Q650" s="1129"/>
      <c r="R650" s="1129"/>
      <c r="S650" s="1129"/>
      <c r="T650" s="1129"/>
    </row>
    <row r="651" spans="1:20" ht="16.899999999999999" customHeight="1" x14ac:dyDescent="0.2">
      <c r="A651" s="1027"/>
      <c r="B651" s="1027"/>
      <c r="C651" s="813"/>
      <c r="D651" s="1048" t="s">
        <v>545</v>
      </c>
      <c r="E651" s="1020"/>
      <c r="F651" s="1020"/>
      <c r="G651" s="1020"/>
      <c r="H651" s="1020"/>
      <c r="I651" s="1182"/>
      <c r="J651" s="1242"/>
      <c r="K651" s="1129"/>
      <c r="L651" s="1037"/>
      <c r="M651" s="1037"/>
      <c r="N651" s="1037"/>
      <c r="O651" s="1129"/>
      <c r="P651" s="1037"/>
      <c r="Q651" s="1020"/>
      <c r="R651" s="1020"/>
      <c r="S651" s="1020"/>
      <c r="T651" s="1020"/>
    </row>
    <row r="652" spans="1:20" ht="18" customHeight="1" x14ac:dyDescent="0.2">
      <c r="A652" s="1027"/>
      <c r="B652" s="1027"/>
      <c r="C652" s="813" t="s">
        <v>351</v>
      </c>
      <c r="D652" s="1166" t="s">
        <v>546</v>
      </c>
      <c r="E652" s="1020">
        <v>1</v>
      </c>
      <c r="F652" s="1020">
        <v>324902</v>
      </c>
      <c r="G652" s="1020">
        <v>10000</v>
      </c>
      <c r="H652" s="1020">
        <v>4153</v>
      </c>
      <c r="I652" s="1182">
        <f t="shared" si="38"/>
        <v>0</v>
      </c>
      <c r="J652" s="1242">
        <f t="shared" si="39"/>
        <v>0</v>
      </c>
      <c r="K652" s="1129"/>
      <c r="L652" s="1129"/>
      <c r="M652" s="1129"/>
      <c r="N652" s="1129"/>
      <c r="O652" s="1129"/>
      <c r="P652" s="1129"/>
      <c r="Q652" s="1129"/>
      <c r="R652" s="1129"/>
      <c r="S652" s="1129"/>
      <c r="T652" s="1129"/>
    </row>
    <row r="653" spans="1:20" ht="11.25" customHeight="1" x14ac:dyDescent="0.2">
      <c r="A653" s="1027"/>
      <c r="B653" s="1027"/>
      <c r="C653" s="813" t="s">
        <v>353</v>
      </c>
      <c r="D653" s="1167" t="s">
        <v>648</v>
      </c>
      <c r="E653" s="1023">
        <v>1</v>
      </c>
      <c r="F653" s="1023">
        <v>322906</v>
      </c>
      <c r="G653" s="1023">
        <v>10000</v>
      </c>
      <c r="H653" s="1023">
        <v>0</v>
      </c>
      <c r="I653" s="1182">
        <f t="shared" si="38"/>
        <v>0</v>
      </c>
      <c r="J653" s="1242"/>
      <c r="K653" s="1129"/>
      <c r="L653" s="1129"/>
      <c r="M653" s="1129"/>
      <c r="N653" s="1129"/>
      <c r="O653" s="1129"/>
      <c r="P653" s="1129"/>
      <c r="Q653" s="1129"/>
      <c r="R653" s="1129"/>
      <c r="S653" s="1129"/>
      <c r="T653" s="1129"/>
    </row>
    <row r="654" spans="1:20" ht="13.5" customHeight="1" x14ac:dyDescent="0.2">
      <c r="A654" s="1027"/>
      <c r="B654" s="1027"/>
      <c r="C654" s="813" t="s">
        <v>355</v>
      </c>
      <c r="D654" s="1020" t="s">
        <v>1277</v>
      </c>
      <c r="E654" s="1023">
        <v>1</v>
      </c>
      <c r="F654" s="1023">
        <v>322909</v>
      </c>
      <c r="G654" s="1023">
        <v>400571</v>
      </c>
      <c r="H654" s="1023">
        <v>754669</v>
      </c>
      <c r="I654" s="1182">
        <f t="shared" si="38"/>
        <v>0</v>
      </c>
      <c r="J654" s="1242">
        <f t="shared" si="39"/>
        <v>0</v>
      </c>
      <c r="K654" s="1129"/>
      <c r="L654" s="1129"/>
      <c r="M654" s="1129"/>
      <c r="N654" s="1129"/>
      <c r="O654" s="1129"/>
      <c r="P654" s="1129"/>
      <c r="Q654" s="1129"/>
      <c r="R654" s="1129"/>
      <c r="S654" s="1129"/>
      <c r="T654" s="1129"/>
    </row>
    <row r="655" spans="1:20" ht="15.95" customHeight="1" x14ac:dyDescent="0.2">
      <c r="A655" s="1033"/>
      <c r="B655" s="1033"/>
      <c r="C655" s="1034"/>
      <c r="D655" s="1121" t="s">
        <v>547</v>
      </c>
      <c r="E655" s="1122"/>
      <c r="F655" s="1168"/>
      <c r="G655" s="1237">
        <f>SUM(G640:G654)</f>
        <v>866585</v>
      </c>
      <c r="H655" s="1237">
        <f t="shared" ref="H655:T655" si="40">SUM(H640:H654)</f>
        <v>1236917</v>
      </c>
      <c r="I655" s="1237">
        <f t="shared" si="40"/>
        <v>0</v>
      </c>
      <c r="J655" s="1243">
        <f t="shared" si="39"/>
        <v>0</v>
      </c>
      <c r="K655" s="1237">
        <f t="shared" si="40"/>
        <v>0</v>
      </c>
      <c r="L655" s="1237">
        <f t="shared" si="40"/>
        <v>0</v>
      </c>
      <c r="M655" s="1237">
        <f t="shared" si="40"/>
        <v>0</v>
      </c>
      <c r="N655" s="1237">
        <f t="shared" si="40"/>
        <v>0</v>
      </c>
      <c r="O655" s="1237">
        <f t="shared" si="40"/>
        <v>0</v>
      </c>
      <c r="P655" s="1237">
        <f t="shared" si="40"/>
        <v>0</v>
      </c>
      <c r="Q655" s="1237">
        <f t="shared" si="40"/>
        <v>0</v>
      </c>
      <c r="R655" s="1237">
        <f t="shared" si="40"/>
        <v>0</v>
      </c>
      <c r="S655" s="1237">
        <f t="shared" si="40"/>
        <v>0</v>
      </c>
      <c r="T655" s="1237">
        <f t="shared" si="40"/>
        <v>0</v>
      </c>
    </row>
    <row r="656" spans="1:20" ht="21.75" customHeight="1" x14ac:dyDescent="0.2">
      <c r="A656" s="1033"/>
      <c r="B656" s="1033"/>
      <c r="C656" s="1034"/>
      <c r="D656" s="1169" t="s">
        <v>230</v>
      </c>
      <c r="E656" s="1170"/>
      <c r="F656" s="1171"/>
      <c r="G656" s="1245">
        <f>G48+G212+G224+G383+G515+G533+G561+G594+G639++G655</f>
        <v>30147411</v>
      </c>
      <c r="H656" s="1245">
        <f t="shared" ref="H656:T656" si="41">H48+H212+H224+H383+H515+H533+H561+H594+H639++H655</f>
        <v>38302392</v>
      </c>
      <c r="I656" s="1245">
        <f t="shared" si="41"/>
        <v>22768879</v>
      </c>
      <c r="J656" s="1243">
        <f t="shared" si="39"/>
        <v>59.445057635042744</v>
      </c>
      <c r="K656" s="1245">
        <f t="shared" si="41"/>
        <v>474783</v>
      </c>
      <c r="L656" s="1245">
        <f t="shared" si="41"/>
        <v>67240</v>
      </c>
      <c r="M656" s="1245">
        <f t="shared" si="41"/>
        <v>4514970</v>
      </c>
      <c r="N656" s="1245">
        <f t="shared" si="41"/>
        <v>68224</v>
      </c>
      <c r="O656" s="1245">
        <f t="shared" si="41"/>
        <v>6996527</v>
      </c>
      <c r="P656" s="1245">
        <f t="shared" si="41"/>
        <v>3630756</v>
      </c>
      <c r="Q656" s="1245">
        <f t="shared" si="41"/>
        <v>2180120</v>
      </c>
      <c r="R656" s="1245">
        <f t="shared" si="41"/>
        <v>141381</v>
      </c>
      <c r="S656" s="1245">
        <f t="shared" si="41"/>
        <v>117851</v>
      </c>
      <c r="T656" s="1245">
        <f t="shared" si="41"/>
        <v>4577027</v>
      </c>
    </row>
    <row r="657" spans="1:20" ht="15.95" customHeight="1" x14ac:dyDescent="0.2">
      <c r="A657" s="1027">
        <v>2</v>
      </c>
      <c r="B657" s="1027"/>
      <c r="C657" s="1027"/>
      <c r="D657" s="1172" t="s">
        <v>146</v>
      </c>
      <c r="E657" s="1023"/>
      <c r="F657" s="1173"/>
      <c r="G657" s="1173">
        <v>12356583</v>
      </c>
      <c r="H657" s="1337">
        <v>13375519</v>
      </c>
      <c r="I657" s="1182">
        <f t="shared" si="38"/>
        <v>12414878</v>
      </c>
      <c r="J657" s="1242">
        <f t="shared" si="39"/>
        <v>92.817916074882774</v>
      </c>
      <c r="K657" s="1174">
        <f>'11'!H22</f>
        <v>7175634</v>
      </c>
      <c r="L657" s="1174">
        <f>'11'!I22</f>
        <v>941424</v>
      </c>
      <c r="M657" s="1174">
        <f>'11'!J22</f>
        <v>3880457</v>
      </c>
      <c r="N657" s="1174">
        <f>'11'!K22</f>
        <v>8563</v>
      </c>
      <c r="O657" s="1174">
        <f>'11'!L22</f>
        <v>27559</v>
      </c>
      <c r="P657" s="1174">
        <f>'11'!M22</f>
        <v>292821</v>
      </c>
      <c r="Q657" s="1174">
        <f>'11'!N22</f>
        <v>88420</v>
      </c>
      <c r="R657" s="1174">
        <f>'11'!O22</f>
        <v>0</v>
      </c>
      <c r="S657" s="1174"/>
      <c r="T657" s="1174">
        <f>'11'!P22</f>
        <v>0</v>
      </c>
    </row>
    <row r="658" spans="1:20" ht="15.95" customHeight="1" x14ac:dyDescent="0.2">
      <c r="A658" s="1033"/>
      <c r="B658" s="1033"/>
      <c r="C658" s="1034"/>
      <c r="D658" s="1121" t="s">
        <v>147</v>
      </c>
      <c r="E658" s="1175"/>
      <c r="F658" s="1176"/>
      <c r="G658" s="1176">
        <f>SUM(G656:G657)</f>
        <v>42503994</v>
      </c>
      <c r="H658" s="1176">
        <f t="shared" ref="H658:T658" si="42">SUM(H656:H657)</f>
        <v>51677911</v>
      </c>
      <c r="I658" s="1246">
        <f t="shared" si="42"/>
        <v>35183757</v>
      </c>
      <c r="J658" s="1243">
        <f t="shared" si="39"/>
        <v>68.082777185014308</v>
      </c>
      <c r="K658" s="1246">
        <f t="shared" si="42"/>
        <v>7650417</v>
      </c>
      <c r="L658" s="1246">
        <f t="shared" si="42"/>
        <v>1008664</v>
      </c>
      <c r="M658" s="1246">
        <f t="shared" si="42"/>
        <v>8395427</v>
      </c>
      <c r="N658" s="1246">
        <f t="shared" si="42"/>
        <v>76787</v>
      </c>
      <c r="O658" s="1246">
        <f t="shared" si="42"/>
        <v>7024086</v>
      </c>
      <c r="P658" s="1246">
        <f t="shared" si="42"/>
        <v>3923577</v>
      </c>
      <c r="Q658" s="1246">
        <f t="shared" si="42"/>
        <v>2268540</v>
      </c>
      <c r="R658" s="1246">
        <f t="shared" si="42"/>
        <v>141381</v>
      </c>
      <c r="S658" s="1246">
        <f t="shared" si="42"/>
        <v>117851</v>
      </c>
      <c r="T658" s="1246">
        <f t="shared" si="42"/>
        <v>4577027</v>
      </c>
    </row>
    <row r="659" spans="1:20" hidden="1" x14ac:dyDescent="0.2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177"/>
      <c r="R659" s="1177"/>
      <c r="S659" s="14"/>
      <c r="T659" s="14"/>
    </row>
    <row r="660" spans="1:20" ht="12.75" hidden="1" customHeight="1" x14ac:dyDescent="0.2">
      <c r="A660" s="23"/>
      <c r="B660" s="23"/>
      <c r="C660" s="23"/>
      <c r="D660" s="23"/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1178"/>
      <c r="R660" s="61">
        <f>SUM(K658:R658)</f>
        <v>30488879</v>
      </c>
      <c r="S660" s="61"/>
      <c r="T660" s="61">
        <f>SUM(S658:T658)</f>
        <v>4694878</v>
      </c>
    </row>
    <row r="661" spans="1:20" hidden="1" x14ac:dyDescent="0.2">
      <c r="A661" s="23"/>
      <c r="B661" s="23"/>
      <c r="C661" s="23"/>
      <c r="D661" s="23"/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1179"/>
      <c r="R661" s="1179"/>
      <c r="S661" s="23"/>
      <c r="T661" s="23"/>
    </row>
    <row r="662" spans="1:20" hidden="1" x14ac:dyDescent="0.2">
      <c r="A662" s="23"/>
      <c r="B662" s="23"/>
      <c r="C662" s="23"/>
      <c r="D662" s="23"/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1179"/>
      <c r="R662" s="1179"/>
      <c r="S662" s="23"/>
      <c r="T662" s="23"/>
    </row>
    <row r="663" spans="1:20" hidden="1" x14ac:dyDescent="0.2"/>
    <row r="664" spans="1:20" hidden="1" x14ac:dyDescent="0.2">
      <c r="I664" s="314">
        <f>SUM(K664:T664)</f>
        <v>35183757165</v>
      </c>
      <c r="J664" s="314"/>
      <c r="K664" s="314">
        <v>7650417154</v>
      </c>
      <c r="L664" s="314">
        <v>1008664377</v>
      </c>
      <c r="M664" s="314">
        <v>8395426848</v>
      </c>
      <c r="N664" s="314">
        <v>76787137</v>
      </c>
      <c r="O664" s="314">
        <v>7024086002</v>
      </c>
      <c r="P664" s="1300">
        <v>3923576495</v>
      </c>
      <c r="Q664" s="314">
        <v>2268539904</v>
      </c>
      <c r="R664" s="314">
        <v>141380917</v>
      </c>
      <c r="S664" s="314">
        <v>117851268</v>
      </c>
      <c r="T664" s="314">
        <v>4577027063</v>
      </c>
    </row>
    <row r="665" spans="1:20" hidden="1" x14ac:dyDescent="0.2"/>
    <row r="666" spans="1:20" hidden="1" x14ac:dyDescent="0.2"/>
  </sheetData>
  <sheetProtection selectLockedCells="1" selectUnlockedCells="1"/>
  <mergeCells count="12">
    <mergeCell ref="K1:R1"/>
    <mergeCell ref="S1:T1"/>
    <mergeCell ref="D383:E383"/>
    <mergeCell ref="D642:E642"/>
    <mergeCell ref="G1:H1"/>
    <mergeCell ref="I1:J1"/>
    <mergeCell ref="F1:F2"/>
    <mergeCell ref="A1:A2"/>
    <mergeCell ref="B1:B2"/>
    <mergeCell ref="C1:C2"/>
    <mergeCell ref="D1:D2"/>
    <mergeCell ref="E1:E2"/>
  </mergeCells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KIADÁSI ELŐIRÁNYZATAINAK TELJESÍTÉSE 2025. ÉVBEN
&amp;R&amp;"Times New Roman CE,Félkövér dőlt"8. melléklet
Adatok ezer Ft-ban</oddHeader>
    <oddFooter>&amp;LFeladat jellege:
1=kötelező
2=önként vállalt
&amp;C&amp;P. oldal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9"/>
  <sheetViews>
    <sheetView topLeftCell="B1" zoomScale="106" zoomScaleNormal="106" workbookViewId="0">
      <pane ySplit="2" topLeftCell="A124" activePane="bottomLeft" state="frozen"/>
      <selection activeCell="A33" sqref="A33"/>
      <selection pane="bottomLeft" activeCell="E175" sqref="E175"/>
    </sheetView>
  </sheetViews>
  <sheetFormatPr defaultRowHeight="12.75" x14ac:dyDescent="0.2"/>
  <cols>
    <col min="1" max="1" width="3.5" hidden="1" customWidth="1"/>
    <col min="2" max="2" width="4.33203125" customWidth="1"/>
    <col min="3" max="3" width="36.5" customWidth="1"/>
    <col min="4" max="4" width="12.83203125" customWidth="1"/>
    <col min="5" max="5" width="12.6640625" customWidth="1"/>
    <col min="6" max="6" width="12.33203125" customWidth="1"/>
    <col min="7" max="7" width="11.6640625" customWidth="1"/>
    <col min="257" max="257" width="0" hidden="1" customWidth="1"/>
    <col min="258" max="258" width="4.33203125" customWidth="1"/>
    <col min="259" max="259" width="36.5" customWidth="1"/>
    <col min="260" max="260" width="12.83203125" customWidth="1"/>
    <col min="261" max="261" width="12.6640625" customWidth="1"/>
    <col min="262" max="262" width="12.33203125" customWidth="1"/>
    <col min="263" max="263" width="11.6640625" customWidth="1"/>
    <col min="513" max="513" width="0" hidden="1" customWidth="1"/>
    <col min="514" max="514" width="4.33203125" customWidth="1"/>
    <col min="515" max="515" width="36.5" customWidth="1"/>
    <col min="516" max="516" width="12.83203125" customWidth="1"/>
    <col min="517" max="517" width="12.6640625" customWidth="1"/>
    <col min="518" max="518" width="12.33203125" customWidth="1"/>
    <col min="519" max="519" width="11.6640625" customWidth="1"/>
    <col min="769" max="769" width="0" hidden="1" customWidth="1"/>
    <col min="770" max="770" width="4.33203125" customWidth="1"/>
    <col min="771" max="771" width="36.5" customWidth="1"/>
    <col min="772" max="772" width="12.83203125" customWidth="1"/>
    <col min="773" max="773" width="12.6640625" customWidth="1"/>
    <col min="774" max="774" width="12.33203125" customWidth="1"/>
    <col min="775" max="775" width="11.6640625" customWidth="1"/>
    <col min="1025" max="1025" width="0" hidden="1" customWidth="1"/>
    <col min="1026" max="1026" width="4.33203125" customWidth="1"/>
    <col min="1027" max="1027" width="36.5" customWidth="1"/>
    <col min="1028" max="1028" width="12.83203125" customWidth="1"/>
    <col min="1029" max="1029" width="12.6640625" customWidth="1"/>
    <col min="1030" max="1030" width="12.33203125" customWidth="1"/>
    <col min="1031" max="1031" width="11.6640625" customWidth="1"/>
    <col min="1281" max="1281" width="0" hidden="1" customWidth="1"/>
    <col min="1282" max="1282" width="4.33203125" customWidth="1"/>
    <col min="1283" max="1283" width="36.5" customWidth="1"/>
    <col min="1284" max="1284" width="12.83203125" customWidth="1"/>
    <col min="1285" max="1285" width="12.6640625" customWidth="1"/>
    <col min="1286" max="1286" width="12.33203125" customWidth="1"/>
    <col min="1287" max="1287" width="11.6640625" customWidth="1"/>
    <col min="1537" max="1537" width="0" hidden="1" customWidth="1"/>
    <col min="1538" max="1538" width="4.33203125" customWidth="1"/>
    <col min="1539" max="1539" width="36.5" customWidth="1"/>
    <col min="1540" max="1540" width="12.83203125" customWidth="1"/>
    <col min="1541" max="1541" width="12.6640625" customWidth="1"/>
    <col min="1542" max="1542" width="12.33203125" customWidth="1"/>
    <col min="1543" max="1543" width="11.6640625" customWidth="1"/>
    <col min="1793" max="1793" width="0" hidden="1" customWidth="1"/>
    <col min="1794" max="1794" width="4.33203125" customWidth="1"/>
    <col min="1795" max="1795" width="36.5" customWidth="1"/>
    <col min="1796" max="1796" width="12.83203125" customWidth="1"/>
    <col min="1797" max="1797" width="12.6640625" customWidth="1"/>
    <col min="1798" max="1798" width="12.33203125" customWidth="1"/>
    <col min="1799" max="1799" width="11.6640625" customWidth="1"/>
    <col min="2049" max="2049" width="0" hidden="1" customWidth="1"/>
    <col min="2050" max="2050" width="4.33203125" customWidth="1"/>
    <col min="2051" max="2051" width="36.5" customWidth="1"/>
    <col min="2052" max="2052" width="12.83203125" customWidth="1"/>
    <col min="2053" max="2053" width="12.6640625" customWidth="1"/>
    <col min="2054" max="2054" width="12.33203125" customWidth="1"/>
    <col min="2055" max="2055" width="11.6640625" customWidth="1"/>
    <col min="2305" max="2305" width="0" hidden="1" customWidth="1"/>
    <col min="2306" max="2306" width="4.33203125" customWidth="1"/>
    <col min="2307" max="2307" width="36.5" customWidth="1"/>
    <col min="2308" max="2308" width="12.83203125" customWidth="1"/>
    <col min="2309" max="2309" width="12.6640625" customWidth="1"/>
    <col min="2310" max="2310" width="12.33203125" customWidth="1"/>
    <col min="2311" max="2311" width="11.6640625" customWidth="1"/>
    <col min="2561" max="2561" width="0" hidden="1" customWidth="1"/>
    <col min="2562" max="2562" width="4.33203125" customWidth="1"/>
    <col min="2563" max="2563" width="36.5" customWidth="1"/>
    <col min="2564" max="2564" width="12.83203125" customWidth="1"/>
    <col min="2565" max="2565" width="12.6640625" customWidth="1"/>
    <col min="2566" max="2566" width="12.33203125" customWidth="1"/>
    <col min="2567" max="2567" width="11.6640625" customWidth="1"/>
    <col min="2817" max="2817" width="0" hidden="1" customWidth="1"/>
    <col min="2818" max="2818" width="4.33203125" customWidth="1"/>
    <col min="2819" max="2819" width="36.5" customWidth="1"/>
    <col min="2820" max="2820" width="12.83203125" customWidth="1"/>
    <col min="2821" max="2821" width="12.6640625" customWidth="1"/>
    <col min="2822" max="2822" width="12.33203125" customWidth="1"/>
    <col min="2823" max="2823" width="11.6640625" customWidth="1"/>
    <col min="3073" max="3073" width="0" hidden="1" customWidth="1"/>
    <col min="3074" max="3074" width="4.33203125" customWidth="1"/>
    <col min="3075" max="3075" width="36.5" customWidth="1"/>
    <col min="3076" max="3076" width="12.83203125" customWidth="1"/>
    <col min="3077" max="3077" width="12.6640625" customWidth="1"/>
    <col min="3078" max="3078" width="12.33203125" customWidth="1"/>
    <col min="3079" max="3079" width="11.6640625" customWidth="1"/>
    <col min="3329" max="3329" width="0" hidden="1" customWidth="1"/>
    <col min="3330" max="3330" width="4.33203125" customWidth="1"/>
    <col min="3331" max="3331" width="36.5" customWidth="1"/>
    <col min="3332" max="3332" width="12.83203125" customWidth="1"/>
    <col min="3333" max="3333" width="12.6640625" customWidth="1"/>
    <col min="3334" max="3334" width="12.33203125" customWidth="1"/>
    <col min="3335" max="3335" width="11.6640625" customWidth="1"/>
    <col min="3585" max="3585" width="0" hidden="1" customWidth="1"/>
    <col min="3586" max="3586" width="4.33203125" customWidth="1"/>
    <col min="3587" max="3587" width="36.5" customWidth="1"/>
    <col min="3588" max="3588" width="12.83203125" customWidth="1"/>
    <col min="3589" max="3589" width="12.6640625" customWidth="1"/>
    <col min="3590" max="3590" width="12.33203125" customWidth="1"/>
    <col min="3591" max="3591" width="11.6640625" customWidth="1"/>
    <col min="3841" max="3841" width="0" hidden="1" customWidth="1"/>
    <col min="3842" max="3842" width="4.33203125" customWidth="1"/>
    <col min="3843" max="3843" width="36.5" customWidth="1"/>
    <col min="3844" max="3844" width="12.83203125" customWidth="1"/>
    <col min="3845" max="3845" width="12.6640625" customWidth="1"/>
    <col min="3846" max="3846" width="12.33203125" customWidth="1"/>
    <col min="3847" max="3847" width="11.6640625" customWidth="1"/>
    <col min="4097" max="4097" width="0" hidden="1" customWidth="1"/>
    <col min="4098" max="4098" width="4.33203125" customWidth="1"/>
    <col min="4099" max="4099" width="36.5" customWidth="1"/>
    <col min="4100" max="4100" width="12.83203125" customWidth="1"/>
    <col min="4101" max="4101" width="12.6640625" customWidth="1"/>
    <col min="4102" max="4102" width="12.33203125" customWidth="1"/>
    <col min="4103" max="4103" width="11.6640625" customWidth="1"/>
    <col min="4353" max="4353" width="0" hidden="1" customWidth="1"/>
    <col min="4354" max="4354" width="4.33203125" customWidth="1"/>
    <col min="4355" max="4355" width="36.5" customWidth="1"/>
    <col min="4356" max="4356" width="12.83203125" customWidth="1"/>
    <col min="4357" max="4357" width="12.6640625" customWidth="1"/>
    <col min="4358" max="4358" width="12.33203125" customWidth="1"/>
    <col min="4359" max="4359" width="11.6640625" customWidth="1"/>
    <col min="4609" max="4609" width="0" hidden="1" customWidth="1"/>
    <col min="4610" max="4610" width="4.33203125" customWidth="1"/>
    <col min="4611" max="4611" width="36.5" customWidth="1"/>
    <col min="4612" max="4612" width="12.83203125" customWidth="1"/>
    <col min="4613" max="4613" width="12.6640625" customWidth="1"/>
    <col min="4614" max="4614" width="12.33203125" customWidth="1"/>
    <col min="4615" max="4615" width="11.6640625" customWidth="1"/>
    <col min="4865" max="4865" width="0" hidden="1" customWidth="1"/>
    <col min="4866" max="4866" width="4.33203125" customWidth="1"/>
    <col min="4867" max="4867" width="36.5" customWidth="1"/>
    <col min="4868" max="4868" width="12.83203125" customWidth="1"/>
    <col min="4869" max="4869" width="12.6640625" customWidth="1"/>
    <col min="4870" max="4870" width="12.33203125" customWidth="1"/>
    <col min="4871" max="4871" width="11.6640625" customWidth="1"/>
    <col min="5121" max="5121" width="0" hidden="1" customWidth="1"/>
    <col min="5122" max="5122" width="4.33203125" customWidth="1"/>
    <col min="5123" max="5123" width="36.5" customWidth="1"/>
    <col min="5124" max="5124" width="12.83203125" customWidth="1"/>
    <col min="5125" max="5125" width="12.6640625" customWidth="1"/>
    <col min="5126" max="5126" width="12.33203125" customWidth="1"/>
    <col min="5127" max="5127" width="11.6640625" customWidth="1"/>
    <col min="5377" max="5377" width="0" hidden="1" customWidth="1"/>
    <col min="5378" max="5378" width="4.33203125" customWidth="1"/>
    <col min="5379" max="5379" width="36.5" customWidth="1"/>
    <col min="5380" max="5380" width="12.83203125" customWidth="1"/>
    <col min="5381" max="5381" width="12.6640625" customWidth="1"/>
    <col min="5382" max="5382" width="12.33203125" customWidth="1"/>
    <col min="5383" max="5383" width="11.6640625" customWidth="1"/>
    <col min="5633" max="5633" width="0" hidden="1" customWidth="1"/>
    <col min="5634" max="5634" width="4.33203125" customWidth="1"/>
    <col min="5635" max="5635" width="36.5" customWidth="1"/>
    <col min="5636" max="5636" width="12.83203125" customWidth="1"/>
    <col min="5637" max="5637" width="12.6640625" customWidth="1"/>
    <col min="5638" max="5638" width="12.33203125" customWidth="1"/>
    <col min="5639" max="5639" width="11.6640625" customWidth="1"/>
    <col min="5889" max="5889" width="0" hidden="1" customWidth="1"/>
    <col min="5890" max="5890" width="4.33203125" customWidth="1"/>
    <col min="5891" max="5891" width="36.5" customWidth="1"/>
    <col min="5892" max="5892" width="12.83203125" customWidth="1"/>
    <col min="5893" max="5893" width="12.6640625" customWidth="1"/>
    <col min="5894" max="5894" width="12.33203125" customWidth="1"/>
    <col min="5895" max="5895" width="11.6640625" customWidth="1"/>
    <col min="6145" max="6145" width="0" hidden="1" customWidth="1"/>
    <col min="6146" max="6146" width="4.33203125" customWidth="1"/>
    <col min="6147" max="6147" width="36.5" customWidth="1"/>
    <col min="6148" max="6148" width="12.83203125" customWidth="1"/>
    <col min="6149" max="6149" width="12.6640625" customWidth="1"/>
    <col min="6150" max="6150" width="12.33203125" customWidth="1"/>
    <col min="6151" max="6151" width="11.6640625" customWidth="1"/>
    <col min="6401" max="6401" width="0" hidden="1" customWidth="1"/>
    <col min="6402" max="6402" width="4.33203125" customWidth="1"/>
    <col min="6403" max="6403" width="36.5" customWidth="1"/>
    <col min="6404" max="6404" width="12.83203125" customWidth="1"/>
    <col min="6405" max="6405" width="12.6640625" customWidth="1"/>
    <col min="6406" max="6406" width="12.33203125" customWidth="1"/>
    <col min="6407" max="6407" width="11.6640625" customWidth="1"/>
    <col min="6657" max="6657" width="0" hidden="1" customWidth="1"/>
    <col min="6658" max="6658" width="4.33203125" customWidth="1"/>
    <col min="6659" max="6659" width="36.5" customWidth="1"/>
    <col min="6660" max="6660" width="12.83203125" customWidth="1"/>
    <col min="6661" max="6661" width="12.6640625" customWidth="1"/>
    <col min="6662" max="6662" width="12.33203125" customWidth="1"/>
    <col min="6663" max="6663" width="11.6640625" customWidth="1"/>
    <col min="6913" max="6913" width="0" hidden="1" customWidth="1"/>
    <col min="6914" max="6914" width="4.33203125" customWidth="1"/>
    <col min="6915" max="6915" width="36.5" customWidth="1"/>
    <col min="6916" max="6916" width="12.83203125" customWidth="1"/>
    <col min="6917" max="6917" width="12.6640625" customWidth="1"/>
    <col min="6918" max="6918" width="12.33203125" customWidth="1"/>
    <col min="6919" max="6919" width="11.6640625" customWidth="1"/>
    <col min="7169" max="7169" width="0" hidden="1" customWidth="1"/>
    <col min="7170" max="7170" width="4.33203125" customWidth="1"/>
    <col min="7171" max="7171" width="36.5" customWidth="1"/>
    <col min="7172" max="7172" width="12.83203125" customWidth="1"/>
    <col min="7173" max="7173" width="12.6640625" customWidth="1"/>
    <col min="7174" max="7174" width="12.33203125" customWidth="1"/>
    <col min="7175" max="7175" width="11.6640625" customWidth="1"/>
    <col min="7425" max="7425" width="0" hidden="1" customWidth="1"/>
    <col min="7426" max="7426" width="4.33203125" customWidth="1"/>
    <col min="7427" max="7427" width="36.5" customWidth="1"/>
    <col min="7428" max="7428" width="12.83203125" customWidth="1"/>
    <col min="7429" max="7429" width="12.6640625" customWidth="1"/>
    <col min="7430" max="7430" width="12.33203125" customWidth="1"/>
    <col min="7431" max="7431" width="11.6640625" customWidth="1"/>
    <col min="7681" max="7681" width="0" hidden="1" customWidth="1"/>
    <col min="7682" max="7682" width="4.33203125" customWidth="1"/>
    <col min="7683" max="7683" width="36.5" customWidth="1"/>
    <col min="7684" max="7684" width="12.83203125" customWidth="1"/>
    <col min="7685" max="7685" width="12.6640625" customWidth="1"/>
    <col min="7686" max="7686" width="12.33203125" customWidth="1"/>
    <col min="7687" max="7687" width="11.6640625" customWidth="1"/>
    <col min="7937" max="7937" width="0" hidden="1" customWidth="1"/>
    <col min="7938" max="7938" width="4.33203125" customWidth="1"/>
    <col min="7939" max="7939" width="36.5" customWidth="1"/>
    <col min="7940" max="7940" width="12.83203125" customWidth="1"/>
    <col min="7941" max="7941" width="12.6640625" customWidth="1"/>
    <col min="7942" max="7942" width="12.33203125" customWidth="1"/>
    <col min="7943" max="7943" width="11.6640625" customWidth="1"/>
    <col min="8193" max="8193" width="0" hidden="1" customWidth="1"/>
    <col min="8194" max="8194" width="4.33203125" customWidth="1"/>
    <col min="8195" max="8195" width="36.5" customWidth="1"/>
    <col min="8196" max="8196" width="12.83203125" customWidth="1"/>
    <col min="8197" max="8197" width="12.6640625" customWidth="1"/>
    <col min="8198" max="8198" width="12.33203125" customWidth="1"/>
    <col min="8199" max="8199" width="11.6640625" customWidth="1"/>
    <col min="8449" max="8449" width="0" hidden="1" customWidth="1"/>
    <col min="8450" max="8450" width="4.33203125" customWidth="1"/>
    <col min="8451" max="8451" width="36.5" customWidth="1"/>
    <col min="8452" max="8452" width="12.83203125" customWidth="1"/>
    <col min="8453" max="8453" width="12.6640625" customWidth="1"/>
    <col min="8454" max="8454" width="12.33203125" customWidth="1"/>
    <col min="8455" max="8455" width="11.6640625" customWidth="1"/>
    <col min="8705" max="8705" width="0" hidden="1" customWidth="1"/>
    <col min="8706" max="8706" width="4.33203125" customWidth="1"/>
    <col min="8707" max="8707" width="36.5" customWidth="1"/>
    <col min="8708" max="8708" width="12.83203125" customWidth="1"/>
    <col min="8709" max="8709" width="12.6640625" customWidth="1"/>
    <col min="8710" max="8710" width="12.33203125" customWidth="1"/>
    <col min="8711" max="8711" width="11.6640625" customWidth="1"/>
    <col min="8961" max="8961" width="0" hidden="1" customWidth="1"/>
    <col min="8962" max="8962" width="4.33203125" customWidth="1"/>
    <col min="8963" max="8963" width="36.5" customWidth="1"/>
    <col min="8964" max="8964" width="12.83203125" customWidth="1"/>
    <col min="8965" max="8965" width="12.6640625" customWidth="1"/>
    <col min="8966" max="8966" width="12.33203125" customWidth="1"/>
    <col min="8967" max="8967" width="11.6640625" customWidth="1"/>
    <col min="9217" max="9217" width="0" hidden="1" customWidth="1"/>
    <col min="9218" max="9218" width="4.33203125" customWidth="1"/>
    <col min="9219" max="9219" width="36.5" customWidth="1"/>
    <col min="9220" max="9220" width="12.83203125" customWidth="1"/>
    <col min="9221" max="9221" width="12.6640625" customWidth="1"/>
    <col min="9222" max="9222" width="12.33203125" customWidth="1"/>
    <col min="9223" max="9223" width="11.6640625" customWidth="1"/>
    <col min="9473" max="9473" width="0" hidden="1" customWidth="1"/>
    <col min="9474" max="9474" width="4.33203125" customWidth="1"/>
    <col min="9475" max="9475" width="36.5" customWidth="1"/>
    <col min="9476" max="9476" width="12.83203125" customWidth="1"/>
    <col min="9477" max="9477" width="12.6640625" customWidth="1"/>
    <col min="9478" max="9478" width="12.33203125" customWidth="1"/>
    <col min="9479" max="9479" width="11.6640625" customWidth="1"/>
    <col min="9729" max="9729" width="0" hidden="1" customWidth="1"/>
    <col min="9730" max="9730" width="4.33203125" customWidth="1"/>
    <col min="9731" max="9731" width="36.5" customWidth="1"/>
    <col min="9732" max="9732" width="12.83203125" customWidth="1"/>
    <col min="9733" max="9733" width="12.6640625" customWidth="1"/>
    <col min="9734" max="9734" width="12.33203125" customWidth="1"/>
    <col min="9735" max="9735" width="11.6640625" customWidth="1"/>
    <col min="9985" max="9985" width="0" hidden="1" customWidth="1"/>
    <col min="9986" max="9986" width="4.33203125" customWidth="1"/>
    <col min="9987" max="9987" width="36.5" customWidth="1"/>
    <col min="9988" max="9988" width="12.83203125" customWidth="1"/>
    <col min="9989" max="9989" width="12.6640625" customWidth="1"/>
    <col min="9990" max="9990" width="12.33203125" customWidth="1"/>
    <col min="9991" max="9991" width="11.6640625" customWidth="1"/>
    <col min="10241" max="10241" width="0" hidden="1" customWidth="1"/>
    <col min="10242" max="10242" width="4.33203125" customWidth="1"/>
    <col min="10243" max="10243" width="36.5" customWidth="1"/>
    <col min="10244" max="10244" width="12.83203125" customWidth="1"/>
    <col min="10245" max="10245" width="12.6640625" customWidth="1"/>
    <col min="10246" max="10246" width="12.33203125" customWidth="1"/>
    <col min="10247" max="10247" width="11.6640625" customWidth="1"/>
    <col min="10497" max="10497" width="0" hidden="1" customWidth="1"/>
    <col min="10498" max="10498" width="4.33203125" customWidth="1"/>
    <col min="10499" max="10499" width="36.5" customWidth="1"/>
    <col min="10500" max="10500" width="12.83203125" customWidth="1"/>
    <col min="10501" max="10501" width="12.6640625" customWidth="1"/>
    <col min="10502" max="10502" width="12.33203125" customWidth="1"/>
    <col min="10503" max="10503" width="11.6640625" customWidth="1"/>
    <col min="10753" max="10753" width="0" hidden="1" customWidth="1"/>
    <col min="10754" max="10754" width="4.33203125" customWidth="1"/>
    <col min="10755" max="10755" width="36.5" customWidth="1"/>
    <col min="10756" max="10756" width="12.83203125" customWidth="1"/>
    <col min="10757" max="10757" width="12.6640625" customWidth="1"/>
    <col min="10758" max="10758" width="12.33203125" customWidth="1"/>
    <col min="10759" max="10759" width="11.6640625" customWidth="1"/>
    <col min="11009" max="11009" width="0" hidden="1" customWidth="1"/>
    <col min="11010" max="11010" width="4.33203125" customWidth="1"/>
    <col min="11011" max="11011" width="36.5" customWidth="1"/>
    <col min="11012" max="11012" width="12.83203125" customWidth="1"/>
    <col min="11013" max="11013" width="12.6640625" customWidth="1"/>
    <col min="11014" max="11014" width="12.33203125" customWidth="1"/>
    <col min="11015" max="11015" width="11.6640625" customWidth="1"/>
    <col min="11265" max="11265" width="0" hidden="1" customWidth="1"/>
    <col min="11266" max="11266" width="4.33203125" customWidth="1"/>
    <col min="11267" max="11267" width="36.5" customWidth="1"/>
    <col min="11268" max="11268" width="12.83203125" customWidth="1"/>
    <col min="11269" max="11269" width="12.6640625" customWidth="1"/>
    <col min="11270" max="11270" width="12.33203125" customWidth="1"/>
    <col min="11271" max="11271" width="11.6640625" customWidth="1"/>
    <col min="11521" max="11521" width="0" hidden="1" customWidth="1"/>
    <col min="11522" max="11522" width="4.33203125" customWidth="1"/>
    <col min="11523" max="11523" width="36.5" customWidth="1"/>
    <col min="11524" max="11524" width="12.83203125" customWidth="1"/>
    <col min="11525" max="11525" width="12.6640625" customWidth="1"/>
    <col min="11526" max="11526" width="12.33203125" customWidth="1"/>
    <col min="11527" max="11527" width="11.6640625" customWidth="1"/>
    <col min="11777" max="11777" width="0" hidden="1" customWidth="1"/>
    <col min="11778" max="11778" width="4.33203125" customWidth="1"/>
    <col min="11779" max="11779" width="36.5" customWidth="1"/>
    <col min="11780" max="11780" width="12.83203125" customWidth="1"/>
    <col min="11781" max="11781" width="12.6640625" customWidth="1"/>
    <col min="11782" max="11782" width="12.33203125" customWidth="1"/>
    <col min="11783" max="11783" width="11.6640625" customWidth="1"/>
    <col min="12033" max="12033" width="0" hidden="1" customWidth="1"/>
    <col min="12034" max="12034" width="4.33203125" customWidth="1"/>
    <col min="12035" max="12035" width="36.5" customWidth="1"/>
    <col min="12036" max="12036" width="12.83203125" customWidth="1"/>
    <col min="12037" max="12037" width="12.6640625" customWidth="1"/>
    <col min="12038" max="12038" width="12.33203125" customWidth="1"/>
    <col min="12039" max="12039" width="11.6640625" customWidth="1"/>
    <col min="12289" max="12289" width="0" hidden="1" customWidth="1"/>
    <col min="12290" max="12290" width="4.33203125" customWidth="1"/>
    <col min="12291" max="12291" width="36.5" customWidth="1"/>
    <col min="12292" max="12292" width="12.83203125" customWidth="1"/>
    <col min="12293" max="12293" width="12.6640625" customWidth="1"/>
    <col min="12294" max="12294" width="12.33203125" customWidth="1"/>
    <col min="12295" max="12295" width="11.6640625" customWidth="1"/>
    <col min="12545" max="12545" width="0" hidden="1" customWidth="1"/>
    <col min="12546" max="12546" width="4.33203125" customWidth="1"/>
    <col min="12547" max="12547" width="36.5" customWidth="1"/>
    <col min="12548" max="12548" width="12.83203125" customWidth="1"/>
    <col min="12549" max="12549" width="12.6640625" customWidth="1"/>
    <col min="12550" max="12550" width="12.33203125" customWidth="1"/>
    <col min="12551" max="12551" width="11.6640625" customWidth="1"/>
    <col min="12801" max="12801" width="0" hidden="1" customWidth="1"/>
    <col min="12802" max="12802" width="4.33203125" customWidth="1"/>
    <col min="12803" max="12803" width="36.5" customWidth="1"/>
    <col min="12804" max="12804" width="12.83203125" customWidth="1"/>
    <col min="12805" max="12805" width="12.6640625" customWidth="1"/>
    <col min="12806" max="12806" width="12.33203125" customWidth="1"/>
    <col min="12807" max="12807" width="11.6640625" customWidth="1"/>
    <col min="13057" max="13057" width="0" hidden="1" customWidth="1"/>
    <col min="13058" max="13058" width="4.33203125" customWidth="1"/>
    <col min="13059" max="13059" width="36.5" customWidth="1"/>
    <col min="13060" max="13060" width="12.83203125" customWidth="1"/>
    <col min="13061" max="13061" width="12.6640625" customWidth="1"/>
    <col min="13062" max="13062" width="12.33203125" customWidth="1"/>
    <col min="13063" max="13063" width="11.6640625" customWidth="1"/>
    <col min="13313" max="13313" width="0" hidden="1" customWidth="1"/>
    <col min="13314" max="13314" width="4.33203125" customWidth="1"/>
    <col min="13315" max="13315" width="36.5" customWidth="1"/>
    <col min="13316" max="13316" width="12.83203125" customWidth="1"/>
    <col min="13317" max="13317" width="12.6640625" customWidth="1"/>
    <col min="13318" max="13318" width="12.33203125" customWidth="1"/>
    <col min="13319" max="13319" width="11.6640625" customWidth="1"/>
    <col min="13569" max="13569" width="0" hidden="1" customWidth="1"/>
    <col min="13570" max="13570" width="4.33203125" customWidth="1"/>
    <col min="13571" max="13571" width="36.5" customWidth="1"/>
    <col min="13572" max="13572" width="12.83203125" customWidth="1"/>
    <col min="13573" max="13573" width="12.6640625" customWidth="1"/>
    <col min="13574" max="13574" width="12.33203125" customWidth="1"/>
    <col min="13575" max="13575" width="11.6640625" customWidth="1"/>
    <col min="13825" max="13825" width="0" hidden="1" customWidth="1"/>
    <col min="13826" max="13826" width="4.33203125" customWidth="1"/>
    <col min="13827" max="13827" width="36.5" customWidth="1"/>
    <col min="13828" max="13828" width="12.83203125" customWidth="1"/>
    <col min="13829" max="13829" width="12.6640625" customWidth="1"/>
    <col min="13830" max="13830" width="12.33203125" customWidth="1"/>
    <col min="13831" max="13831" width="11.6640625" customWidth="1"/>
    <col min="14081" max="14081" width="0" hidden="1" customWidth="1"/>
    <col min="14082" max="14082" width="4.33203125" customWidth="1"/>
    <col min="14083" max="14083" width="36.5" customWidth="1"/>
    <col min="14084" max="14084" width="12.83203125" customWidth="1"/>
    <col min="14085" max="14085" width="12.6640625" customWidth="1"/>
    <col min="14086" max="14086" width="12.33203125" customWidth="1"/>
    <col min="14087" max="14087" width="11.6640625" customWidth="1"/>
    <col min="14337" max="14337" width="0" hidden="1" customWidth="1"/>
    <col min="14338" max="14338" width="4.33203125" customWidth="1"/>
    <col min="14339" max="14339" width="36.5" customWidth="1"/>
    <col min="14340" max="14340" width="12.83203125" customWidth="1"/>
    <col min="14341" max="14341" width="12.6640625" customWidth="1"/>
    <col min="14342" max="14342" width="12.33203125" customWidth="1"/>
    <col min="14343" max="14343" width="11.6640625" customWidth="1"/>
    <col min="14593" max="14593" width="0" hidden="1" customWidth="1"/>
    <col min="14594" max="14594" width="4.33203125" customWidth="1"/>
    <col min="14595" max="14595" width="36.5" customWidth="1"/>
    <col min="14596" max="14596" width="12.83203125" customWidth="1"/>
    <col min="14597" max="14597" width="12.6640625" customWidth="1"/>
    <col min="14598" max="14598" width="12.33203125" customWidth="1"/>
    <col min="14599" max="14599" width="11.6640625" customWidth="1"/>
    <col min="14849" max="14849" width="0" hidden="1" customWidth="1"/>
    <col min="14850" max="14850" width="4.33203125" customWidth="1"/>
    <col min="14851" max="14851" width="36.5" customWidth="1"/>
    <col min="14852" max="14852" width="12.83203125" customWidth="1"/>
    <col min="14853" max="14853" width="12.6640625" customWidth="1"/>
    <col min="14854" max="14854" width="12.33203125" customWidth="1"/>
    <col min="14855" max="14855" width="11.6640625" customWidth="1"/>
    <col min="15105" max="15105" width="0" hidden="1" customWidth="1"/>
    <col min="15106" max="15106" width="4.33203125" customWidth="1"/>
    <col min="15107" max="15107" width="36.5" customWidth="1"/>
    <col min="15108" max="15108" width="12.83203125" customWidth="1"/>
    <col min="15109" max="15109" width="12.6640625" customWidth="1"/>
    <col min="15110" max="15110" width="12.33203125" customWidth="1"/>
    <col min="15111" max="15111" width="11.6640625" customWidth="1"/>
    <col min="15361" max="15361" width="0" hidden="1" customWidth="1"/>
    <col min="15362" max="15362" width="4.33203125" customWidth="1"/>
    <col min="15363" max="15363" width="36.5" customWidth="1"/>
    <col min="15364" max="15364" width="12.83203125" customWidth="1"/>
    <col min="15365" max="15365" width="12.6640625" customWidth="1"/>
    <col min="15366" max="15366" width="12.33203125" customWidth="1"/>
    <col min="15367" max="15367" width="11.6640625" customWidth="1"/>
    <col min="15617" max="15617" width="0" hidden="1" customWidth="1"/>
    <col min="15618" max="15618" width="4.33203125" customWidth="1"/>
    <col min="15619" max="15619" width="36.5" customWidth="1"/>
    <col min="15620" max="15620" width="12.83203125" customWidth="1"/>
    <col min="15621" max="15621" width="12.6640625" customWidth="1"/>
    <col min="15622" max="15622" width="12.33203125" customWidth="1"/>
    <col min="15623" max="15623" width="11.6640625" customWidth="1"/>
    <col min="15873" max="15873" width="0" hidden="1" customWidth="1"/>
    <col min="15874" max="15874" width="4.33203125" customWidth="1"/>
    <col min="15875" max="15875" width="36.5" customWidth="1"/>
    <col min="15876" max="15876" width="12.83203125" customWidth="1"/>
    <col min="15877" max="15877" width="12.6640625" customWidth="1"/>
    <col min="15878" max="15878" width="12.33203125" customWidth="1"/>
    <col min="15879" max="15879" width="11.6640625" customWidth="1"/>
    <col min="16129" max="16129" width="0" hidden="1" customWidth="1"/>
    <col min="16130" max="16130" width="4.33203125" customWidth="1"/>
    <col min="16131" max="16131" width="36.5" customWidth="1"/>
    <col min="16132" max="16132" width="12.83203125" customWidth="1"/>
    <col min="16133" max="16133" width="12.6640625" customWidth="1"/>
    <col min="16134" max="16134" width="12.33203125" customWidth="1"/>
    <col min="16135" max="16135" width="11.6640625" customWidth="1"/>
  </cols>
  <sheetData>
    <row r="1" spans="1:9" ht="12.95" customHeight="1" x14ac:dyDescent="0.2">
      <c r="A1" s="1714" t="s">
        <v>548</v>
      </c>
      <c r="B1" s="1715" t="s">
        <v>548</v>
      </c>
      <c r="C1" s="1716" t="s">
        <v>0</v>
      </c>
      <c r="D1" s="1718" t="s">
        <v>1812</v>
      </c>
      <c r="E1" s="1719"/>
      <c r="F1" s="1719"/>
      <c r="G1" s="1716" t="s">
        <v>649</v>
      </c>
    </row>
    <row r="2" spans="1:9" ht="19.5" customHeight="1" x14ac:dyDescent="0.2">
      <c r="A2" s="1714"/>
      <c r="B2" s="1715"/>
      <c r="C2" s="1717"/>
      <c r="D2" s="393" t="s">
        <v>650</v>
      </c>
      <c r="E2" s="393" t="s">
        <v>651</v>
      </c>
      <c r="F2" s="393" t="s">
        <v>126</v>
      </c>
      <c r="G2" s="1716"/>
    </row>
    <row r="3" spans="1:9" ht="18.75" customHeight="1" x14ac:dyDescent="0.25">
      <c r="A3" s="156"/>
      <c r="B3" s="394">
        <v>1</v>
      </c>
      <c r="C3" s="395" t="s">
        <v>652</v>
      </c>
      <c r="D3" s="396">
        <f>SUM(D4:D13)</f>
        <v>30147411</v>
      </c>
      <c r="E3" s="396">
        <f>SUM(E4:E13)</f>
        <v>38302392</v>
      </c>
      <c r="F3" s="396">
        <f>SUM(F4:F13)</f>
        <v>22768879</v>
      </c>
      <c r="G3" s="397">
        <f t="shared" ref="G3:G20" si="0">SUM(F3/E3)*100</f>
        <v>59.445057635042744</v>
      </c>
    </row>
    <row r="4" spans="1:9" ht="15" customHeight="1" x14ac:dyDescent="0.25">
      <c r="A4" s="156"/>
      <c r="B4" s="398"/>
      <c r="C4" s="399" t="s">
        <v>653</v>
      </c>
      <c r="D4" s="400">
        <v>496032</v>
      </c>
      <c r="E4" s="401">
        <v>576577</v>
      </c>
      <c r="F4" s="400">
        <f>'8'!K656</f>
        <v>474783</v>
      </c>
      <c r="G4" s="402">
        <f t="shared" si="0"/>
        <v>82.345116090305368</v>
      </c>
      <c r="I4" s="358"/>
    </row>
    <row r="5" spans="1:9" ht="13.5" customHeight="1" x14ac:dyDescent="0.25">
      <c r="A5" s="156"/>
      <c r="B5" s="398"/>
      <c r="C5" s="399" t="s">
        <v>654</v>
      </c>
      <c r="D5" s="400">
        <v>84934</v>
      </c>
      <c r="E5" s="401">
        <v>99772</v>
      </c>
      <c r="F5" s="400">
        <f>'8'!L656</f>
        <v>67240</v>
      </c>
      <c r="G5" s="402">
        <f t="shared" si="0"/>
        <v>67.393657539189348</v>
      </c>
      <c r="I5" s="358"/>
    </row>
    <row r="6" spans="1:9" ht="15" customHeight="1" x14ac:dyDescent="0.25">
      <c r="A6" s="156"/>
      <c r="B6" s="398"/>
      <c r="C6" s="399" t="s">
        <v>655</v>
      </c>
      <c r="D6" s="400">
        <v>6720835</v>
      </c>
      <c r="E6" s="401">
        <v>7368750</v>
      </c>
      <c r="F6" s="400">
        <f>'8'!M656</f>
        <v>4514970</v>
      </c>
      <c r="G6" s="402">
        <f t="shared" si="0"/>
        <v>61.271857506361329</v>
      </c>
      <c r="I6" s="358"/>
    </row>
    <row r="7" spans="1:9" ht="13.5" customHeight="1" x14ac:dyDescent="0.25">
      <c r="A7" s="156"/>
      <c r="B7" s="398"/>
      <c r="C7" s="399" t="s">
        <v>656</v>
      </c>
      <c r="D7" s="400">
        <v>128008</v>
      </c>
      <c r="E7" s="401">
        <v>109320</v>
      </c>
      <c r="F7" s="400">
        <f>'8'!N656</f>
        <v>68224</v>
      </c>
      <c r="G7" s="402">
        <f t="shared" si="0"/>
        <v>62.407610684229788</v>
      </c>
      <c r="I7" s="358"/>
    </row>
    <row r="8" spans="1:9" ht="15" customHeight="1" x14ac:dyDescent="0.25">
      <c r="A8" s="156"/>
      <c r="B8" s="398"/>
      <c r="C8" s="403" t="s">
        <v>657</v>
      </c>
      <c r="D8" s="400">
        <v>6476959</v>
      </c>
      <c r="E8" s="401">
        <v>7525653</v>
      </c>
      <c r="F8" s="400">
        <f>'8'!O656</f>
        <v>6996527</v>
      </c>
      <c r="G8" s="402">
        <f t="shared" si="0"/>
        <v>92.969035378059544</v>
      </c>
      <c r="I8" s="358"/>
    </row>
    <row r="9" spans="1:9" ht="12.75" customHeight="1" x14ac:dyDescent="0.25">
      <c r="A9" s="156"/>
      <c r="B9" s="398"/>
      <c r="C9" s="399" t="s">
        <v>658</v>
      </c>
      <c r="D9" s="400">
        <v>7412799</v>
      </c>
      <c r="E9" s="401">
        <v>11273561</v>
      </c>
      <c r="F9" s="400">
        <f>'8'!P656</f>
        <v>3630756</v>
      </c>
      <c r="G9" s="402">
        <f t="shared" si="0"/>
        <v>32.205937414096574</v>
      </c>
      <c r="I9" s="358"/>
    </row>
    <row r="10" spans="1:9" ht="12.75" customHeight="1" x14ac:dyDescent="0.25">
      <c r="A10" s="156"/>
      <c r="B10" s="398"/>
      <c r="C10" s="399" t="s">
        <v>659</v>
      </c>
      <c r="D10" s="400">
        <v>2933829</v>
      </c>
      <c r="E10" s="401">
        <v>5455796</v>
      </c>
      <c r="F10" s="400">
        <f>'8'!Q656</f>
        <v>2180120</v>
      </c>
      <c r="G10" s="402">
        <f t="shared" si="0"/>
        <v>39.959705238245711</v>
      </c>
      <c r="I10" s="358"/>
    </row>
    <row r="11" spans="1:9" ht="15.75" customHeight="1" x14ac:dyDescent="0.25">
      <c r="A11" s="156"/>
      <c r="B11" s="398"/>
      <c r="C11" s="399" t="s">
        <v>660</v>
      </c>
      <c r="D11" s="400">
        <v>575452</v>
      </c>
      <c r="E11" s="401">
        <v>198084</v>
      </c>
      <c r="F11" s="400">
        <f>'8'!R656</f>
        <v>141381</v>
      </c>
      <c r="G11" s="402">
        <f t="shared" si="0"/>
        <v>71.374265463136851</v>
      </c>
      <c r="I11" s="358"/>
    </row>
    <row r="12" spans="1:9" ht="15.75" customHeight="1" x14ac:dyDescent="0.25">
      <c r="A12" s="156"/>
      <c r="B12" s="398"/>
      <c r="C12" s="399" t="s">
        <v>661</v>
      </c>
      <c r="D12" s="400">
        <v>117852</v>
      </c>
      <c r="E12" s="401">
        <v>117852</v>
      </c>
      <c r="F12" s="400">
        <f>'8'!S656</f>
        <v>117851</v>
      </c>
      <c r="G12" s="402">
        <f t="shared" si="0"/>
        <v>99.9991514781251</v>
      </c>
      <c r="I12" s="358"/>
    </row>
    <row r="13" spans="1:9" ht="13.5" customHeight="1" x14ac:dyDescent="0.25">
      <c r="A13" s="156"/>
      <c r="B13" s="398"/>
      <c r="C13" s="399" t="s">
        <v>662</v>
      </c>
      <c r="D13" s="400">
        <v>5200711</v>
      </c>
      <c r="E13" s="401">
        <v>5577027</v>
      </c>
      <c r="F13" s="400">
        <f>'8'!T656</f>
        <v>4577027</v>
      </c>
      <c r="G13" s="402">
        <f t="shared" si="0"/>
        <v>82.069299646567956</v>
      </c>
      <c r="I13" s="358"/>
    </row>
    <row r="14" spans="1:9" ht="15" customHeight="1" x14ac:dyDescent="0.25">
      <c r="A14" s="159">
        <v>2</v>
      </c>
      <c r="B14" s="404">
        <v>2</v>
      </c>
      <c r="C14" s="395" t="s">
        <v>663</v>
      </c>
      <c r="D14" s="405">
        <f>SUM(D15:D21)</f>
        <v>2396463</v>
      </c>
      <c r="E14" s="405">
        <f>SUM(E15:E21)</f>
        <v>2436491</v>
      </c>
      <c r="F14" s="405">
        <f>SUM(F15:F21)</f>
        <v>2375301</v>
      </c>
      <c r="G14" s="397">
        <f t="shared" si="0"/>
        <v>97.488601435424954</v>
      </c>
    </row>
    <row r="15" spans="1:9" ht="14.1" customHeight="1" x14ac:dyDescent="0.2">
      <c r="A15" s="158"/>
      <c r="B15" s="399"/>
      <c r="C15" s="399" t="s">
        <v>653</v>
      </c>
      <c r="D15" s="400">
        <v>1825954</v>
      </c>
      <c r="E15" s="401">
        <v>1844413</v>
      </c>
      <c r="F15" s="401">
        <f>'11'!H4</f>
        <v>1817728</v>
      </c>
      <c r="G15" s="402">
        <f t="shared" si="0"/>
        <v>98.553198226210725</v>
      </c>
    </row>
    <row r="16" spans="1:9" ht="14.25" customHeight="1" x14ac:dyDescent="0.2">
      <c r="A16" s="158"/>
      <c r="B16" s="399"/>
      <c r="C16" s="399" t="s">
        <v>654</v>
      </c>
      <c r="D16" s="400">
        <v>267730</v>
      </c>
      <c r="E16" s="401">
        <v>270062</v>
      </c>
      <c r="F16" s="401">
        <f>'11'!I4</f>
        <v>258596</v>
      </c>
      <c r="G16" s="402">
        <f t="shared" si="0"/>
        <v>95.75430826995283</v>
      </c>
    </row>
    <row r="17" spans="1:7" ht="14.1" customHeight="1" x14ac:dyDescent="0.2">
      <c r="A17" s="158"/>
      <c r="B17" s="399"/>
      <c r="C17" s="399" t="s">
        <v>655</v>
      </c>
      <c r="D17" s="400">
        <v>260395</v>
      </c>
      <c r="E17" s="401">
        <v>273330</v>
      </c>
      <c r="F17" s="401">
        <f>'11'!J4</f>
        <v>255040</v>
      </c>
      <c r="G17" s="402">
        <f t="shared" si="0"/>
        <v>93.308454981158306</v>
      </c>
    </row>
    <row r="18" spans="1:7" ht="14.1" customHeight="1" x14ac:dyDescent="0.2">
      <c r="A18" s="158"/>
      <c r="B18" s="399"/>
      <c r="C18" s="399" t="s">
        <v>656</v>
      </c>
      <c r="D18" s="400"/>
      <c r="E18" s="401"/>
      <c r="F18" s="401">
        <f>'11'!K4</f>
        <v>0</v>
      </c>
      <c r="G18" s="402"/>
    </row>
    <row r="19" spans="1:7" ht="14.1" customHeight="1" x14ac:dyDescent="0.2">
      <c r="A19" s="158"/>
      <c r="B19" s="399"/>
      <c r="C19" s="403" t="s">
        <v>657</v>
      </c>
      <c r="D19" s="400"/>
      <c r="E19" s="401"/>
      <c r="F19" s="401">
        <f>'11'!L4</f>
        <v>0</v>
      </c>
      <c r="G19" s="402"/>
    </row>
    <row r="20" spans="1:7" ht="14.1" customHeight="1" x14ac:dyDescent="0.2">
      <c r="A20" s="158"/>
      <c r="B20" s="399"/>
      <c r="C20" s="399" t="s">
        <v>658</v>
      </c>
      <c r="D20" s="400">
        <v>35506</v>
      </c>
      <c r="E20" s="401">
        <v>48686</v>
      </c>
      <c r="F20" s="401">
        <f>'11'!M4</f>
        <v>43937</v>
      </c>
      <c r="G20" s="402">
        <f t="shared" si="0"/>
        <v>90.245655835353077</v>
      </c>
    </row>
    <row r="21" spans="1:7" ht="14.1" customHeight="1" x14ac:dyDescent="0.2">
      <c r="A21" s="158"/>
      <c r="B21" s="399"/>
      <c r="C21" s="399" t="s">
        <v>659</v>
      </c>
      <c r="D21" s="400">
        <v>6878</v>
      </c>
      <c r="E21" s="401"/>
      <c r="F21" s="401">
        <f>'11'!N4</f>
        <v>0</v>
      </c>
      <c r="G21" s="402"/>
    </row>
    <row r="22" spans="1:7" ht="27.75" customHeight="1" x14ac:dyDescent="0.25">
      <c r="A22" s="159"/>
      <c r="B22" s="404">
        <v>3</v>
      </c>
      <c r="C22" s="394" t="s">
        <v>664</v>
      </c>
      <c r="D22" s="406">
        <f>SUM(D23:D29)</f>
        <v>2163205</v>
      </c>
      <c r="E22" s="406">
        <f>SUM(E23:E29)</f>
        <v>2253476</v>
      </c>
      <c r="F22" s="406">
        <f>SUM(F23:F29)</f>
        <v>2032710</v>
      </c>
      <c r="G22" s="407">
        <f t="shared" ref="G22:G25" si="1">SUM(F22/E22)*100</f>
        <v>90.203312571334237</v>
      </c>
    </row>
    <row r="23" spans="1:7" ht="14.1" customHeight="1" x14ac:dyDescent="0.2">
      <c r="A23" s="158"/>
      <c r="B23" s="399"/>
      <c r="C23" s="399" t="s">
        <v>653</v>
      </c>
      <c r="D23" s="401">
        <v>358940</v>
      </c>
      <c r="E23" s="401">
        <v>390656</v>
      </c>
      <c r="F23" s="401">
        <f>'11'!H5</f>
        <v>342454</v>
      </c>
      <c r="G23" s="402">
        <f t="shared" si="1"/>
        <v>87.66126720183486</v>
      </c>
    </row>
    <row r="24" spans="1:7" ht="12.75" customHeight="1" x14ac:dyDescent="0.2">
      <c r="A24" s="158"/>
      <c r="B24" s="399"/>
      <c r="C24" s="399" t="s">
        <v>654</v>
      </c>
      <c r="D24" s="401">
        <v>54158</v>
      </c>
      <c r="E24" s="401">
        <v>58281</v>
      </c>
      <c r="F24" s="401">
        <f>'11'!I5</f>
        <v>45177</v>
      </c>
      <c r="G24" s="402">
        <f t="shared" si="1"/>
        <v>77.51582848612756</v>
      </c>
    </row>
    <row r="25" spans="1:7" ht="14.1" customHeight="1" x14ac:dyDescent="0.2">
      <c r="A25" s="158"/>
      <c r="B25" s="399"/>
      <c r="C25" s="399" t="s">
        <v>655</v>
      </c>
      <c r="D25" s="401">
        <v>1735369</v>
      </c>
      <c r="E25" s="401">
        <v>1751821</v>
      </c>
      <c r="F25" s="401">
        <f>'11'!J5</f>
        <v>1603590</v>
      </c>
      <c r="G25" s="402">
        <f t="shared" si="1"/>
        <v>91.538461977565049</v>
      </c>
    </row>
    <row r="26" spans="1:7" ht="14.1" customHeight="1" x14ac:dyDescent="0.2">
      <c r="A26" s="158"/>
      <c r="B26" s="399"/>
      <c r="C26" s="399" t="s">
        <v>656</v>
      </c>
      <c r="D26" s="401"/>
      <c r="E26" s="401"/>
      <c r="F26" s="401">
        <f>'11'!K5</f>
        <v>0</v>
      </c>
      <c r="G26" s="402"/>
    </row>
    <row r="27" spans="1:7" ht="14.1" customHeight="1" x14ac:dyDescent="0.2">
      <c r="A27" s="158"/>
      <c r="B27" s="399"/>
      <c r="C27" s="403" t="s">
        <v>657</v>
      </c>
      <c r="D27" s="401"/>
      <c r="E27" s="401"/>
      <c r="F27" s="401">
        <f>'11'!L5</f>
        <v>0</v>
      </c>
      <c r="G27" s="402"/>
    </row>
    <row r="28" spans="1:7" ht="14.1" customHeight="1" x14ac:dyDescent="0.2">
      <c r="A28" s="158"/>
      <c r="B28" s="399"/>
      <c r="C28" s="399" t="s">
        <v>658</v>
      </c>
      <c r="D28" s="401">
        <v>7459</v>
      </c>
      <c r="E28" s="401">
        <v>21239</v>
      </c>
      <c r="F28" s="401">
        <f>'11'!M5</f>
        <v>12872</v>
      </c>
      <c r="G28" s="402">
        <f t="shared" ref="G28:G33" si="2">SUM(F28/E28)*100</f>
        <v>60.605489900654455</v>
      </c>
    </row>
    <row r="29" spans="1:7" ht="14.1" customHeight="1" x14ac:dyDescent="0.2">
      <c r="A29" s="158"/>
      <c r="B29" s="399"/>
      <c r="C29" s="399" t="s">
        <v>659</v>
      </c>
      <c r="D29" s="401">
        <v>7279</v>
      </c>
      <c r="E29" s="401">
        <v>31479</v>
      </c>
      <c r="F29" s="401">
        <f>'11'!N5</f>
        <v>28617</v>
      </c>
      <c r="G29" s="402">
        <f t="shared" si="2"/>
        <v>90.908224530639473</v>
      </c>
    </row>
    <row r="30" spans="1:7" ht="29.25" customHeight="1" x14ac:dyDescent="0.25">
      <c r="A30" s="159"/>
      <c r="B30" s="404">
        <v>4</v>
      </c>
      <c r="C30" s="394" t="s">
        <v>665</v>
      </c>
      <c r="D30" s="406">
        <f>SUM(D31:D37)</f>
        <v>1209248</v>
      </c>
      <c r="E30" s="406">
        <f>SUM(E31:E37)</f>
        <v>1345592</v>
      </c>
      <c r="F30" s="406">
        <f>SUM(F31:F37)</f>
        <v>1238486</v>
      </c>
      <c r="G30" s="407">
        <f t="shared" si="2"/>
        <v>92.040232106017271</v>
      </c>
    </row>
    <row r="31" spans="1:7" ht="14.1" customHeight="1" x14ac:dyDescent="0.2">
      <c r="A31" s="158"/>
      <c r="B31" s="399"/>
      <c r="C31" s="399" t="s">
        <v>653</v>
      </c>
      <c r="D31" s="408">
        <v>850931</v>
      </c>
      <c r="E31" s="408">
        <v>908491</v>
      </c>
      <c r="F31" s="408">
        <f>'11'!H6</f>
        <v>846186</v>
      </c>
      <c r="G31" s="409">
        <f t="shared" si="2"/>
        <v>93.141924355882438</v>
      </c>
    </row>
    <row r="32" spans="1:7" ht="14.25" customHeight="1" x14ac:dyDescent="0.2">
      <c r="A32" s="158"/>
      <c r="B32" s="399"/>
      <c r="C32" s="399" t="s">
        <v>654</v>
      </c>
      <c r="D32" s="408">
        <v>127208</v>
      </c>
      <c r="E32" s="408">
        <v>134267</v>
      </c>
      <c r="F32" s="408">
        <f>'11'!I6</f>
        <v>115731</v>
      </c>
      <c r="G32" s="409">
        <f t="shared" si="2"/>
        <v>86.194671810645957</v>
      </c>
    </row>
    <row r="33" spans="1:7" ht="14.1" customHeight="1" x14ac:dyDescent="0.2">
      <c r="A33" s="158"/>
      <c r="B33" s="399"/>
      <c r="C33" s="399" t="s">
        <v>655</v>
      </c>
      <c r="D33" s="408">
        <v>228109</v>
      </c>
      <c r="E33" s="408">
        <v>233648</v>
      </c>
      <c r="F33" s="408">
        <f>'11'!J6</f>
        <v>216240</v>
      </c>
      <c r="G33" s="409">
        <f t="shared" si="2"/>
        <v>92.549476135040749</v>
      </c>
    </row>
    <row r="34" spans="1:7" ht="14.1" customHeight="1" x14ac:dyDescent="0.2">
      <c r="A34" s="158"/>
      <c r="B34" s="399"/>
      <c r="C34" s="399" t="s">
        <v>656</v>
      </c>
      <c r="D34" s="408"/>
      <c r="E34" s="408"/>
      <c r="F34" s="408">
        <f>'11'!K6</f>
        <v>0</v>
      </c>
      <c r="G34" s="409"/>
    </row>
    <row r="35" spans="1:7" ht="14.1" customHeight="1" x14ac:dyDescent="0.2">
      <c r="A35" s="158"/>
      <c r="B35" s="399"/>
      <c r="C35" s="403" t="s">
        <v>657</v>
      </c>
      <c r="D35" s="408"/>
      <c r="E35" s="408">
        <v>1454</v>
      </c>
      <c r="F35" s="408">
        <f>'11'!L6</f>
        <v>1454</v>
      </c>
      <c r="G35" s="409">
        <f t="shared" ref="G35" si="3">SUM(F35/E35)*100</f>
        <v>100</v>
      </c>
    </row>
    <row r="36" spans="1:7" ht="14.1" customHeight="1" x14ac:dyDescent="0.2">
      <c r="A36" s="158"/>
      <c r="B36" s="399"/>
      <c r="C36" s="399" t="s">
        <v>658</v>
      </c>
      <c r="D36" s="408">
        <v>3000</v>
      </c>
      <c r="E36" s="408">
        <v>33694</v>
      </c>
      <c r="F36" s="408">
        <f>'11'!M6</f>
        <v>26232</v>
      </c>
      <c r="G36" s="409">
        <f t="shared" ref="G36:G37" si="4">SUM(F36/E36)*100</f>
        <v>77.853623790585857</v>
      </c>
    </row>
    <row r="37" spans="1:7" ht="14.1" customHeight="1" x14ac:dyDescent="0.2">
      <c r="A37" s="158"/>
      <c r="B37" s="399"/>
      <c r="C37" s="399" t="s">
        <v>659</v>
      </c>
      <c r="D37" s="408"/>
      <c r="E37" s="408">
        <v>34038</v>
      </c>
      <c r="F37" s="408">
        <f>'11'!N6</f>
        <v>32643</v>
      </c>
      <c r="G37" s="409">
        <f t="shared" si="4"/>
        <v>95.901639344262293</v>
      </c>
    </row>
    <row r="38" spans="1:7" ht="38.25" customHeight="1" x14ac:dyDescent="0.25">
      <c r="A38" s="159"/>
      <c r="B38" s="404">
        <v>6</v>
      </c>
      <c r="C38" s="394" t="s">
        <v>666</v>
      </c>
      <c r="D38" s="406">
        <f>SUM(D39:D45)</f>
        <v>382822</v>
      </c>
      <c r="E38" s="406">
        <f>SUM(E39:E45)</f>
        <v>533334</v>
      </c>
      <c r="F38" s="406">
        <f>SUM(F39:F45)</f>
        <v>400782</v>
      </c>
      <c r="G38" s="407">
        <f t="shared" ref="G38:G44" si="5">SUM(F38/E38)*100</f>
        <v>75.146531066836161</v>
      </c>
    </row>
    <row r="39" spans="1:7" ht="14.1" customHeight="1" x14ac:dyDescent="0.2">
      <c r="A39" s="158"/>
      <c r="B39" s="399"/>
      <c r="C39" s="399" t="s">
        <v>653</v>
      </c>
      <c r="D39" s="408">
        <v>290445</v>
      </c>
      <c r="E39" s="408">
        <v>390975</v>
      </c>
      <c r="F39" s="408">
        <f>'11'!H7</f>
        <v>310681</v>
      </c>
      <c r="G39" s="409">
        <f t="shared" si="5"/>
        <v>79.463137029221826</v>
      </c>
    </row>
    <row r="40" spans="1:7" ht="12.75" customHeight="1" x14ac:dyDescent="0.2">
      <c r="A40" s="158"/>
      <c r="B40" s="399"/>
      <c r="C40" s="399" t="s">
        <v>654</v>
      </c>
      <c r="D40" s="408">
        <v>46993</v>
      </c>
      <c r="E40" s="408">
        <v>59603</v>
      </c>
      <c r="F40" s="408">
        <f>'11'!I7</f>
        <v>39237</v>
      </c>
      <c r="G40" s="409">
        <f t="shared" si="5"/>
        <v>65.830578997701465</v>
      </c>
    </row>
    <row r="41" spans="1:7" ht="14.1" customHeight="1" x14ac:dyDescent="0.2">
      <c r="A41" s="158"/>
      <c r="B41" s="399"/>
      <c r="C41" s="399" t="s">
        <v>655</v>
      </c>
      <c r="D41" s="408">
        <v>39044</v>
      </c>
      <c r="E41" s="408">
        <v>59101</v>
      </c>
      <c r="F41" s="408">
        <f>'11'!J7</f>
        <v>30275</v>
      </c>
      <c r="G41" s="409">
        <f t="shared" si="5"/>
        <v>51.225867582612814</v>
      </c>
    </row>
    <row r="42" spans="1:7" ht="14.1" customHeight="1" x14ac:dyDescent="0.2">
      <c r="A42" s="158"/>
      <c r="B42" s="399"/>
      <c r="C42" s="399" t="s">
        <v>656</v>
      </c>
      <c r="D42" s="408">
        <v>4600</v>
      </c>
      <c r="E42" s="408">
        <v>10915</v>
      </c>
      <c r="F42" s="408">
        <f>'11'!K7</f>
        <v>8563</v>
      </c>
      <c r="G42" s="409">
        <f t="shared" si="5"/>
        <v>78.451672010994045</v>
      </c>
    </row>
    <row r="43" spans="1:7" ht="14.1" customHeight="1" x14ac:dyDescent="0.2">
      <c r="A43" s="158"/>
      <c r="B43" s="399"/>
      <c r="C43" s="403" t="s">
        <v>657</v>
      </c>
      <c r="D43" s="408">
        <v>240</v>
      </c>
      <c r="E43" s="408">
        <v>240</v>
      </c>
      <c r="F43" s="408">
        <f>'11'!L7</f>
        <v>0</v>
      </c>
      <c r="G43" s="409">
        <f t="shared" si="5"/>
        <v>0</v>
      </c>
    </row>
    <row r="44" spans="1:7" ht="14.1" customHeight="1" x14ac:dyDescent="0.2">
      <c r="A44" s="158"/>
      <c r="B44" s="399"/>
      <c r="C44" s="399" t="s">
        <v>658</v>
      </c>
      <c r="D44" s="408">
        <v>1500</v>
      </c>
      <c r="E44" s="408">
        <v>12500</v>
      </c>
      <c r="F44" s="408">
        <f>'11'!M7</f>
        <v>12026</v>
      </c>
      <c r="G44" s="409">
        <f t="shared" si="5"/>
        <v>96.207999999999998</v>
      </c>
    </row>
    <row r="45" spans="1:7" ht="14.1" customHeight="1" x14ac:dyDescent="0.2">
      <c r="A45" s="158"/>
      <c r="B45" s="399"/>
      <c r="C45" s="399" t="s">
        <v>659</v>
      </c>
      <c r="D45" s="408"/>
      <c r="E45" s="408"/>
      <c r="F45" s="408">
        <f>'11'!N7</f>
        <v>0</v>
      </c>
      <c r="G45" s="409"/>
    </row>
    <row r="46" spans="1:7" ht="24.75" customHeight="1" x14ac:dyDescent="0.25">
      <c r="A46" s="159"/>
      <c r="B46" s="404">
        <v>7</v>
      </c>
      <c r="C46" s="394" t="s">
        <v>667</v>
      </c>
      <c r="D46" s="406">
        <f>SUM(D47:D53)</f>
        <v>727176</v>
      </c>
      <c r="E46" s="406">
        <f>SUM(E47:E53)</f>
        <v>742325</v>
      </c>
      <c r="F46" s="406">
        <f>SUM(F47:F53)</f>
        <v>704114</v>
      </c>
      <c r="G46" s="407">
        <f>SUM(F46/E46)*100</f>
        <v>94.852524163944366</v>
      </c>
    </row>
    <row r="47" spans="1:7" ht="14.1" customHeight="1" x14ac:dyDescent="0.2">
      <c r="A47" s="158"/>
      <c r="B47" s="399"/>
      <c r="C47" s="399" t="s">
        <v>653</v>
      </c>
      <c r="D47" s="401">
        <v>538981</v>
      </c>
      <c r="E47" s="401">
        <v>538826</v>
      </c>
      <c r="F47" s="401">
        <f>'11'!H8</f>
        <v>528458</v>
      </c>
      <c r="G47" s="402">
        <f>SUM(F47/E47)*100</f>
        <v>98.075816682936619</v>
      </c>
    </row>
    <row r="48" spans="1:7" ht="13.5" customHeight="1" x14ac:dyDescent="0.2">
      <c r="A48" s="158"/>
      <c r="B48" s="399"/>
      <c r="C48" s="399" t="s">
        <v>654</v>
      </c>
      <c r="D48" s="401">
        <v>80451</v>
      </c>
      <c r="E48" s="401">
        <v>80430</v>
      </c>
      <c r="F48" s="401">
        <f>'11'!I8</f>
        <v>63925</v>
      </c>
      <c r="G48" s="402">
        <f>SUM(F48/E48)*100</f>
        <v>79.479050105681964</v>
      </c>
    </row>
    <row r="49" spans="1:7" ht="14.1" customHeight="1" x14ac:dyDescent="0.2">
      <c r="A49" s="158"/>
      <c r="B49" s="399"/>
      <c r="C49" s="399" t="s">
        <v>655</v>
      </c>
      <c r="D49" s="401">
        <v>102344</v>
      </c>
      <c r="E49" s="401">
        <v>101593</v>
      </c>
      <c r="F49" s="401">
        <f>'11'!J8</f>
        <v>90803</v>
      </c>
      <c r="G49" s="402">
        <f>SUM(F49/E49)*100</f>
        <v>89.37918951108837</v>
      </c>
    </row>
    <row r="50" spans="1:7" ht="14.1" customHeight="1" x14ac:dyDescent="0.2">
      <c r="A50" s="158"/>
      <c r="B50" s="399"/>
      <c r="C50" s="399" t="s">
        <v>656</v>
      </c>
      <c r="D50" s="401"/>
      <c r="E50" s="401"/>
      <c r="F50" s="401">
        <f>'11'!K8</f>
        <v>0</v>
      </c>
      <c r="G50" s="402"/>
    </row>
    <row r="51" spans="1:7" ht="14.1" customHeight="1" x14ac:dyDescent="0.2">
      <c r="A51" s="158"/>
      <c r="B51" s="399"/>
      <c r="C51" s="403" t="s">
        <v>657</v>
      </c>
      <c r="D51" s="401"/>
      <c r="E51" s="401"/>
      <c r="F51" s="401">
        <f>'11'!L8</f>
        <v>0</v>
      </c>
      <c r="G51" s="402"/>
    </row>
    <row r="52" spans="1:7" ht="14.1" customHeight="1" x14ac:dyDescent="0.2">
      <c r="A52" s="158"/>
      <c r="B52" s="399"/>
      <c r="C52" s="399" t="s">
        <v>658</v>
      </c>
      <c r="D52" s="401">
        <v>4500</v>
      </c>
      <c r="E52" s="401">
        <v>7782</v>
      </c>
      <c r="F52" s="401">
        <f>'11'!M8</f>
        <v>7363</v>
      </c>
      <c r="G52" s="402">
        <f t="shared" ref="G52:G57" si="6">SUM(F52/E52)*100</f>
        <v>94.615780005140067</v>
      </c>
    </row>
    <row r="53" spans="1:7" ht="14.1" customHeight="1" x14ac:dyDescent="0.2">
      <c r="A53" s="158"/>
      <c r="B53" s="399"/>
      <c r="C53" s="399" t="s">
        <v>659</v>
      </c>
      <c r="D53" s="401">
        <v>900</v>
      </c>
      <c r="E53" s="401">
        <v>13694</v>
      </c>
      <c r="F53" s="401">
        <f>'11'!N8</f>
        <v>13565</v>
      </c>
      <c r="G53" s="402">
        <f t="shared" si="6"/>
        <v>99.057981597780056</v>
      </c>
    </row>
    <row r="54" spans="1:7" ht="27.75" customHeight="1" x14ac:dyDescent="0.25">
      <c r="A54" s="159"/>
      <c r="B54" s="404">
        <v>8</v>
      </c>
      <c r="C54" s="394" t="s">
        <v>668</v>
      </c>
      <c r="D54" s="406">
        <f>SUM(D55:D61)</f>
        <v>553787</v>
      </c>
      <c r="E54" s="406">
        <f>SUM(E55:E61)</f>
        <v>581173</v>
      </c>
      <c r="F54" s="406">
        <f>SUM(F55:F61)</f>
        <v>547459</v>
      </c>
      <c r="G54" s="407">
        <f t="shared" si="6"/>
        <v>94.198973455408293</v>
      </c>
    </row>
    <row r="55" spans="1:7" ht="14.1" customHeight="1" x14ac:dyDescent="0.2">
      <c r="A55" s="158"/>
      <c r="B55" s="399"/>
      <c r="C55" s="399" t="s">
        <v>653</v>
      </c>
      <c r="D55" s="408">
        <v>350027</v>
      </c>
      <c r="E55" s="408">
        <v>370188</v>
      </c>
      <c r="F55" s="408">
        <f>'11'!H9</f>
        <v>359601</v>
      </c>
      <c r="G55" s="409">
        <f t="shared" si="6"/>
        <v>97.140101786119487</v>
      </c>
    </row>
    <row r="56" spans="1:7" ht="13.5" customHeight="1" x14ac:dyDescent="0.2">
      <c r="A56" s="158"/>
      <c r="B56" s="399"/>
      <c r="C56" s="399" t="s">
        <v>654</v>
      </c>
      <c r="D56" s="401">
        <v>53080</v>
      </c>
      <c r="E56" s="401">
        <v>54378</v>
      </c>
      <c r="F56" s="401">
        <f>'11'!I9</f>
        <v>50314</v>
      </c>
      <c r="G56" s="402">
        <f t="shared" si="6"/>
        <v>92.526389348633643</v>
      </c>
    </row>
    <row r="57" spans="1:7" ht="14.1" customHeight="1" x14ac:dyDescent="0.2">
      <c r="A57" s="158"/>
      <c r="B57" s="399"/>
      <c r="C57" s="399" t="s">
        <v>655</v>
      </c>
      <c r="D57" s="401">
        <v>146680</v>
      </c>
      <c r="E57" s="401">
        <v>145271</v>
      </c>
      <c r="F57" s="401">
        <f>'11'!J9</f>
        <v>127175</v>
      </c>
      <c r="G57" s="402">
        <f t="shared" si="6"/>
        <v>87.543281177936407</v>
      </c>
    </row>
    <row r="58" spans="1:7" ht="14.1" customHeight="1" x14ac:dyDescent="0.2">
      <c r="A58" s="158"/>
      <c r="B58" s="399"/>
      <c r="C58" s="399" t="s">
        <v>656</v>
      </c>
      <c r="D58" s="401"/>
      <c r="E58" s="401"/>
      <c r="F58" s="401">
        <f>'11'!K9</f>
        <v>0</v>
      </c>
      <c r="G58" s="402"/>
    </row>
    <row r="59" spans="1:7" ht="14.1" customHeight="1" x14ac:dyDescent="0.2">
      <c r="A59" s="158"/>
      <c r="B59" s="399"/>
      <c r="C59" s="403" t="s">
        <v>657</v>
      </c>
      <c r="D59" s="401"/>
      <c r="E59" s="401"/>
      <c r="F59" s="401">
        <f>'11'!L9</f>
        <v>0</v>
      </c>
      <c r="G59" s="402"/>
    </row>
    <row r="60" spans="1:7" ht="14.1" customHeight="1" x14ac:dyDescent="0.2">
      <c r="A60" s="158"/>
      <c r="B60" s="399"/>
      <c r="C60" s="399" t="s">
        <v>658</v>
      </c>
      <c r="D60" s="401">
        <v>4000</v>
      </c>
      <c r="E60" s="401">
        <v>7982</v>
      </c>
      <c r="F60" s="401">
        <f>'11'!M9</f>
        <v>7043</v>
      </c>
      <c r="G60" s="402">
        <f t="shared" ref="G60:G65" si="7">SUM(F60/E60)*100</f>
        <v>88.236031069907298</v>
      </c>
    </row>
    <row r="61" spans="1:7" ht="14.1" customHeight="1" x14ac:dyDescent="0.2">
      <c r="A61" s="158"/>
      <c r="B61" s="399"/>
      <c r="C61" s="399" t="s">
        <v>659</v>
      </c>
      <c r="D61" s="401"/>
      <c r="E61" s="401">
        <v>3354</v>
      </c>
      <c r="F61" s="401">
        <f>'11'!N9</f>
        <v>3326</v>
      </c>
      <c r="G61" s="402">
        <f t="shared" si="7"/>
        <v>99.165175909361963</v>
      </c>
    </row>
    <row r="62" spans="1:7" ht="30" customHeight="1" x14ac:dyDescent="0.25">
      <c r="A62" s="159"/>
      <c r="B62" s="404">
        <v>9</v>
      </c>
      <c r="C62" s="394" t="s">
        <v>669</v>
      </c>
      <c r="D62" s="406">
        <f>SUM(D63:D69)</f>
        <v>645706</v>
      </c>
      <c r="E62" s="406">
        <f>SUM(E63:E69)</f>
        <v>652080</v>
      </c>
      <c r="F62" s="406">
        <f>SUM(F63:F69)</f>
        <v>624355</v>
      </c>
      <c r="G62" s="407">
        <f t="shared" si="7"/>
        <v>95.748221077168452</v>
      </c>
    </row>
    <row r="63" spans="1:7" ht="14.1" customHeight="1" x14ac:dyDescent="0.2">
      <c r="A63" s="158"/>
      <c r="B63" s="399"/>
      <c r="C63" s="399" t="s">
        <v>653</v>
      </c>
      <c r="D63" s="401">
        <v>407339</v>
      </c>
      <c r="E63" s="408">
        <v>412664</v>
      </c>
      <c r="F63" s="401">
        <f>'11'!H10</f>
        <v>406310</v>
      </c>
      <c r="G63" s="402">
        <f t="shared" si="7"/>
        <v>98.460248531492937</v>
      </c>
    </row>
    <row r="64" spans="1:7" ht="12.75" customHeight="1" x14ac:dyDescent="0.2">
      <c r="A64" s="158"/>
      <c r="B64" s="399"/>
      <c r="C64" s="399" t="s">
        <v>654</v>
      </c>
      <c r="D64" s="401">
        <v>61621</v>
      </c>
      <c r="E64" s="401">
        <v>62313</v>
      </c>
      <c r="F64" s="401">
        <f>'11'!I10</f>
        <v>56716</v>
      </c>
      <c r="G64" s="402">
        <f t="shared" si="7"/>
        <v>91.017925633495423</v>
      </c>
    </row>
    <row r="65" spans="1:7" ht="14.1" customHeight="1" x14ac:dyDescent="0.2">
      <c r="A65" s="158"/>
      <c r="B65" s="399"/>
      <c r="C65" s="399" t="s">
        <v>655</v>
      </c>
      <c r="D65" s="401">
        <v>172746</v>
      </c>
      <c r="E65" s="401">
        <v>170015</v>
      </c>
      <c r="F65" s="401">
        <f>'11'!J10</f>
        <v>156891</v>
      </c>
      <c r="G65" s="402">
        <f t="shared" si="7"/>
        <v>92.280681116372094</v>
      </c>
    </row>
    <row r="66" spans="1:7" ht="14.1" customHeight="1" x14ac:dyDescent="0.2">
      <c r="A66" s="158"/>
      <c r="B66" s="399"/>
      <c r="C66" s="399" t="s">
        <v>656</v>
      </c>
      <c r="D66" s="401"/>
      <c r="E66" s="401"/>
      <c r="F66" s="401">
        <f>'11'!K10</f>
        <v>0</v>
      </c>
      <c r="G66" s="402"/>
    </row>
    <row r="67" spans="1:7" ht="14.1" customHeight="1" x14ac:dyDescent="0.2">
      <c r="A67" s="158"/>
      <c r="B67" s="399"/>
      <c r="C67" s="403" t="s">
        <v>657</v>
      </c>
      <c r="D67" s="401"/>
      <c r="E67" s="401"/>
      <c r="F67" s="401">
        <f>'11'!L10</f>
        <v>0</v>
      </c>
      <c r="G67" s="402"/>
    </row>
    <row r="68" spans="1:7" ht="14.1" customHeight="1" x14ac:dyDescent="0.2">
      <c r="A68" s="158"/>
      <c r="B68" s="399"/>
      <c r="C68" s="399" t="s">
        <v>658</v>
      </c>
      <c r="D68" s="401">
        <v>4000</v>
      </c>
      <c r="E68" s="401">
        <v>6488</v>
      </c>
      <c r="F68" s="401">
        <f>'11'!M10</f>
        <v>4438</v>
      </c>
      <c r="G68" s="402">
        <f t="shared" ref="G68:G73" si="8">SUM(F68/E68)*100</f>
        <v>68.403205918618994</v>
      </c>
    </row>
    <row r="69" spans="1:7" ht="14.1" customHeight="1" x14ac:dyDescent="0.2">
      <c r="A69" s="158"/>
      <c r="B69" s="399"/>
      <c r="C69" s="399" t="s">
        <v>659</v>
      </c>
      <c r="D69" s="401"/>
      <c r="E69" s="401">
        <v>600</v>
      </c>
      <c r="F69" s="401">
        <f>'11'!N10</f>
        <v>0</v>
      </c>
      <c r="G69" s="402"/>
    </row>
    <row r="70" spans="1:7" ht="27" customHeight="1" x14ac:dyDescent="0.25">
      <c r="A70" s="159"/>
      <c r="B70" s="404">
        <v>10</v>
      </c>
      <c r="C70" s="394" t="s">
        <v>670</v>
      </c>
      <c r="D70" s="406">
        <f>SUM(D71:D77)</f>
        <v>556909</v>
      </c>
      <c r="E70" s="406">
        <f>SUM(E71:E77)</f>
        <v>583913</v>
      </c>
      <c r="F70" s="406">
        <f>SUM(F71:F77)</f>
        <v>560088</v>
      </c>
      <c r="G70" s="407">
        <f t="shared" si="8"/>
        <v>95.919768869677497</v>
      </c>
    </row>
    <row r="71" spans="1:7" ht="14.1" customHeight="1" x14ac:dyDescent="0.2">
      <c r="A71" s="158"/>
      <c r="B71" s="399"/>
      <c r="C71" s="399" t="s">
        <v>653</v>
      </c>
      <c r="D71" s="401">
        <v>390315</v>
      </c>
      <c r="E71" s="401">
        <v>405845</v>
      </c>
      <c r="F71" s="401">
        <f>'11'!H11</f>
        <v>400353</v>
      </c>
      <c r="G71" s="402">
        <f t="shared" si="8"/>
        <v>98.646774014710047</v>
      </c>
    </row>
    <row r="72" spans="1:7" ht="12" customHeight="1" x14ac:dyDescent="0.2">
      <c r="A72" s="158"/>
      <c r="B72" s="399"/>
      <c r="C72" s="399" t="s">
        <v>654</v>
      </c>
      <c r="D72" s="401">
        <v>59187</v>
      </c>
      <c r="E72" s="401">
        <v>60398</v>
      </c>
      <c r="F72" s="401">
        <f>'11'!I11</f>
        <v>56661</v>
      </c>
      <c r="G72" s="402">
        <f t="shared" si="8"/>
        <v>93.812709030100336</v>
      </c>
    </row>
    <row r="73" spans="1:7" ht="14.1" customHeight="1" x14ac:dyDescent="0.2">
      <c r="A73" s="158"/>
      <c r="B73" s="399"/>
      <c r="C73" s="399" t="s">
        <v>655</v>
      </c>
      <c r="D73" s="401">
        <v>103172</v>
      </c>
      <c r="E73" s="401">
        <v>104956</v>
      </c>
      <c r="F73" s="401">
        <f>'11'!J11</f>
        <v>92256</v>
      </c>
      <c r="G73" s="402">
        <f t="shared" si="8"/>
        <v>87.899691299211099</v>
      </c>
    </row>
    <row r="74" spans="1:7" ht="14.1" customHeight="1" x14ac:dyDescent="0.2">
      <c r="A74" s="158"/>
      <c r="B74" s="399"/>
      <c r="C74" s="399" t="s">
        <v>656</v>
      </c>
      <c r="D74" s="401"/>
      <c r="E74" s="401"/>
      <c r="F74" s="401">
        <f>'11'!K11</f>
        <v>0</v>
      </c>
      <c r="G74" s="402"/>
    </row>
    <row r="75" spans="1:7" ht="14.1" customHeight="1" x14ac:dyDescent="0.2">
      <c r="A75" s="158"/>
      <c r="B75" s="399"/>
      <c r="C75" s="403" t="s">
        <v>657</v>
      </c>
      <c r="D75" s="401"/>
      <c r="E75" s="401"/>
      <c r="F75" s="401">
        <f>'11'!L11</f>
        <v>0</v>
      </c>
      <c r="G75" s="402"/>
    </row>
    <row r="76" spans="1:7" ht="14.1" customHeight="1" x14ac:dyDescent="0.2">
      <c r="A76" s="158"/>
      <c r="B76" s="399"/>
      <c r="C76" s="399" t="s">
        <v>658</v>
      </c>
      <c r="D76" s="401">
        <v>4235</v>
      </c>
      <c r="E76" s="401">
        <v>11977</v>
      </c>
      <c r="F76" s="401">
        <f>'11'!M11</f>
        <v>10082</v>
      </c>
      <c r="G76" s="402">
        <f t="shared" ref="G76:G81" si="9">SUM(F76/E76)*100</f>
        <v>84.178007848376055</v>
      </c>
    </row>
    <row r="77" spans="1:7" ht="14.1" customHeight="1" x14ac:dyDescent="0.2">
      <c r="A77" s="158"/>
      <c r="B77" s="399"/>
      <c r="C77" s="399" t="s">
        <v>659</v>
      </c>
      <c r="D77" s="401"/>
      <c r="E77" s="401">
        <v>737</v>
      </c>
      <c r="F77" s="401">
        <f>'11'!N11</f>
        <v>736</v>
      </c>
      <c r="G77" s="402">
        <f t="shared" si="9"/>
        <v>99.864314789687924</v>
      </c>
    </row>
    <row r="78" spans="1:7" ht="24" customHeight="1" x14ac:dyDescent="0.25">
      <c r="A78" s="159"/>
      <c r="B78" s="404">
        <v>11</v>
      </c>
      <c r="C78" s="394" t="s">
        <v>671</v>
      </c>
      <c r="D78" s="406">
        <f>SUM(D79:D85)</f>
        <v>102618</v>
      </c>
      <c r="E78" s="406">
        <f>SUM(E79:E85)</f>
        <v>108321</v>
      </c>
      <c r="F78" s="406">
        <f>SUM(F79:F85)</f>
        <v>103376</v>
      </c>
      <c r="G78" s="407">
        <f t="shared" si="9"/>
        <v>95.434864892310827</v>
      </c>
    </row>
    <row r="79" spans="1:7" ht="14.1" customHeight="1" x14ac:dyDescent="0.2">
      <c r="A79" s="158"/>
      <c r="B79" s="399"/>
      <c r="C79" s="399" t="s">
        <v>653</v>
      </c>
      <c r="D79" s="401">
        <v>86246</v>
      </c>
      <c r="E79" s="401">
        <v>90043</v>
      </c>
      <c r="F79" s="401">
        <f>'11'!H12</f>
        <v>87127</v>
      </c>
      <c r="G79" s="402">
        <f t="shared" si="9"/>
        <v>96.761547260753204</v>
      </c>
    </row>
    <row r="80" spans="1:7" ht="12" customHeight="1" x14ac:dyDescent="0.2">
      <c r="A80" s="158"/>
      <c r="B80" s="399"/>
      <c r="C80" s="399" t="s">
        <v>654</v>
      </c>
      <c r="D80" s="401">
        <v>11322</v>
      </c>
      <c r="E80" s="401">
        <v>12231</v>
      </c>
      <c r="F80" s="401">
        <f>'11'!I12</f>
        <v>12074</v>
      </c>
      <c r="G80" s="402">
        <f t="shared" si="9"/>
        <v>98.716376420570683</v>
      </c>
    </row>
    <row r="81" spans="1:7" ht="14.1" customHeight="1" x14ac:dyDescent="0.2">
      <c r="A81" s="158"/>
      <c r="B81" s="399"/>
      <c r="C81" s="399" t="s">
        <v>655</v>
      </c>
      <c r="D81" s="401">
        <v>3850</v>
      </c>
      <c r="E81" s="401">
        <v>4597</v>
      </c>
      <c r="F81" s="401">
        <f>'11'!J12</f>
        <v>3276</v>
      </c>
      <c r="G81" s="402">
        <f t="shared" si="9"/>
        <v>71.263867739830317</v>
      </c>
    </row>
    <row r="82" spans="1:7" ht="14.1" customHeight="1" x14ac:dyDescent="0.2">
      <c r="A82" s="158"/>
      <c r="B82" s="399"/>
      <c r="C82" s="399" t="s">
        <v>656</v>
      </c>
      <c r="D82" s="401"/>
      <c r="E82" s="401"/>
      <c r="F82" s="401">
        <f>'11'!K12</f>
        <v>0</v>
      </c>
      <c r="G82" s="402"/>
    </row>
    <row r="83" spans="1:7" ht="14.1" customHeight="1" x14ac:dyDescent="0.2">
      <c r="A83" s="158"/>
      <c r="B83" s="399"/>
      <c r="C83" s="403" t="s">
        <v>657</v>
      </c>
      <c r="D83" s="401"/>
      <c r="E83" s="401"/>
      <c r="F83" s="401">
        <f>'11'!L12</f>
        <v>0</v>
      </c>
      <c r="G83" s="402"/>
    </row>
    <row r="84" spans="1:7" ht="14.1" customHeight="1" x14ac:dyDescent="0.2">
      <c r="A84" s="158"/>
      <c r="B84" s="399"/>
      <c r="C84" s="399" t="s">
        <v>658</v>
      </c>
      <c r="D84" s="401">
        <v>1200</v>
      </c>
      <c r="E84" s="401">
        <v>1450</v>
      </c>
      <c r="F84" s="401">
        <f>'11'!M12</f>
        <v>899</v>
      </c>
      <c r="G84" s="402">
        <f t="shared" ref="G84" si="10">SUM(F84/E84)*100</f>
        <v>62</v>
      </c>
    </row>
    <row r="85" spans="1:7" ht="14.1" customHeight="1" x14ac:dyDescent="0.2">
      <c r="A85" s="158"/>
      <c r="B85" s="399"/>
      <c r="C85" s="399" t="s">
        <v>659</v>
      </c>
      <c r="D85" s="401"/>
      <c r="E85" s="401"/>
      <c r="F85" s="401">
        <f>'11'!N12</f>
        <v>0</v>
      </c>
      <c r="G85" s="402"/>
    </row>
    <row r="86" spans="1:7" ht="14.1" customHeight="1" x14ac:dyDescent="0.25">
      <c r="A86" s="159"/>
      <c r="B86" s="404">
        <v>12</v>
      </c>
      <c r="C86" s="395" t="s">
        <v>672</v>
      </c>
      <c r="D86" s="405">
        <f>SUM(D87:D93)</f>
        <v>579040</v>
      </c>
      <c r="E86" s="405">
        <f>SUM(E87:E93)</f>
        <v>670103</v>
      </c>
      <c r="F86" s="405">
        <f>SUM(F87:F93)</f>
        <v>640985</v>
      </c>
      <c r="G86" s="397">
        <f>SUM(F86/E86)*100</f>
        <v>95.654697859881239</v>
      </c>
    </row>
    <row r="87" spans="1:7" ht="14.1" customHeight="1" x14ac:dyDescent="0.2">
      <c r="A87" s="158"/>
      <c r="B87" s="399"/>
      <c r="C87" s="399" t="s">
        <v>653</v>
      </c>
      <c r="D87" s="401">
        <v>315705</v>
      </c>
      <c r="E87" s="401">
        <v>324802</v>
      </c>
      <c r="F87" s="401">
        <f>'11'!H13</f>
        <v>316086</v>
      </c>
      <c r="G87" s="402">
        <f>SUM(F87/E87)*100</f>
        <v>97.316518986952047</v>
      </c>
    </row>
    <row r="88" spans="1:7" ht="12" customHeight="1" x14ac:dyDescent="0.2">
      <c r="A88" s="158"/>
      <c r="B88" s="399"/>
      <c r="C88" s="399" t="s">
        <v>654</v>
      </c>
      <c r="D88" s="401">
        <v>41165</v>
      </c>
      <c r="E88" s="401">
        <v>45180</v>
      </c>
      <c r="F88" s="401">
        <f>'11'!I13</f>
        <v>44014</v>
      </c>
      <c r="G88" s="402">
        <f>SUM(F88/E88)*100</f>
        <v>97.419212040725995</v>
      </c>
    </row>
    <row r="89" spans="1:7" ht="14.1" customHeight="1" x14ac:dyDescent="0.2">
      <c r="A89" s="158"/>
      <c r="B89" s="399"/>
      <c r="C89" s="399" t="s">
        <v>655</v>
      </c>
      <c r="D89" s="401">
        <v>220170</v>
      </c>
      <c r="E89" s="401">
        <v>285458</v>
      </c>
      <c r="F89" s="401">
        <f>'11'!J13</f>
        <v>267914</v>
      </c>
      <c r="G89" s="402">
        <f>SUM(F89/E89)*100</f>
        <v>93.854087116143177</v>
      </c>
    </row>
    <row r="90" spans="1:7" ht="14.1" customHeight="1" x14ac:dyDescent="0.2">
      <c r="A90" s="158"/>
      <c r="B90" s="399"/>
      <c r="C90" s="399" t="s">
        <v>656</v>
      </c>
      <c r="D90" s="401"/>
      <c r="E90" s="401"/>
      <c r="F90" s="401">
        <f>'11'!K13</f>
        <v>0</v>
      </c>
      <c r="G90" s="402"/>
    </row>
    <row r="91" spans="1:7" ht="14.1" customHeight="1" x14ac:dyDescent="0.2">
      <c r="A91" s="158"/>
      <c r="B91" s="399"/>
      <c r="C91" s="403" t="s">
        <v>657</v>
      </c>
      <c r="D91" s="401"/>
      <c r="E91" s="401"/>
      <c r="F91" s="401">
        <f>'11'!L13</f>
        <v>0</v>
      </c>
      <c r="G91" s="402"/>
    </row>
    <row r="92" spans="1:7" ht="14.1" customHeight="1" x14ac:dyDescent="0.2">
      <c r="A92" s="158"/>
      <c r="B92" s="399"/>
      <c r="C92" s="399" t="s">
        <v>658</v>
      </c>
      <c r="D92" s="401">
        <v>2000</v>
      </c>
      <c r="E92" s="401">
        <v>4963</v>
      </c>
      <c r="F92" s="401">
        <f>'11'!M13</f>
        <v>4143</v>
      </c>
      <c r="G92" s="402">
        <f t="shared" ref="G92:G93" si="11">SUM(F92/E92)*100</f>
        <v>83.477735240781783</v>
      </c>
    </row>
    <row r="93" spans="1:7" ht="14.1" customHeight="1" x14ac:dyDescent="0.2">
      <c r="A93" s="158"/>
      <c r="B93" s="399"/>
      <c r="C93" s="399" t="s">
        <v>659</v>
      </c>
      <c r="D93" s="401"/>
      <c r="E93" s="401">
        <v>9700</v>
      </c>
      <c r="F93" s="401">
        <f>'11'!N13</f>
        <v>8828</v>
      </c>
      <c r="G93" s="402">
        <f t="shared" si="11"/>
        <v>91.010309278350519</v>
      </c>
    </row>
    <row r="94" spans="1:7" ht="27.75" customHeight="1" x14ac:dyDescent="0.25">
      <c r="A94" s="159"/>
      <c r="B94" s="404">
        <v>13</v>
      </c>
      <c r="C94" s="394" t="s">
        <v>673</v>
      </c>
      <c r="D94" s="406">
        <f>SUM(D95:D101)</f>
        <v>31295</v>
      </c>
      <c r="E94" s="406">
        <f>SUM(E95:E101)</f>
        <v>39058</v>
      </c>
      <c r="F94" s="406">
        <f>SUM(F95:F101)</f>
        <v>36912</v>
      </c>
      <c r="G94" s="407">
        <f t="shared" ref="G94:G97" si="12">SUM(F94/E94)*100</f>
        <v>94.505607045931697</v>
      </c>
    </row>
    <row r="95" spans="1:7" ht="14.1" customHeight="1" x14ac:dyDescent="0.2">
      <c r="A95" s="158"/>
      <c r="B95" s="399"/>
      <c r="C95" s="399" t="s">
        <v>653</v>
      </c>
      <c r="D95" s="401">
        <v>24405</v>
      </c>
      <c r="E95" s="401">
        <v>27077</v>
      </c>
      <c r="F95" s="401">
        <f>'11'!H14</f>
        <v>26089</v>
      </c>
      <c r="G95" s="402">
        <f t="shared" si="12"/>
        <v>96.351146729696794</v>
      </c>
    </row>
    <row r="96" spans="1:7" ht="14.25" customHeight="1" x14ac:dyDescent="0.2">
      <c r="A96" s="158"/>
      <c r="B96" s="399"/>
      <c r="C96" s="399" t="s">
        <v>654</v>
      </c>
      <c r="D96" s="401">
        <v>3180</v>
      </c>
      <c r="E96" s="401">
        <v>3637</v>
      </c>
      <c r="F96" s="401">
        <f>'11'!I14</f>
        <v>3522</v>
      </c>
      <c r="G96" s="402">
        <f t="shared" si="12"/>
        <v>96.838053340665383</v>
      </c>
    </row>
    <row r="97" spans="1:7" ht="14.1" customHeight="1" x14ac:dyDescent="0.2">
      <c r="A97" s="158"/>
      <c r="B97" s="399"/>
      <c r="C97" s="399" t="s">
        <v>655</v>
      </c>
      <c r="D97" s="401">
        <v>3610</v>
      </c>
      <c r="E97" s="401">
        <v>7790</v>
      </c>
      <c r="F97" s="401">
        <f>'11'!J14</f>
        <v>6878</v>
      </c>
      <c r="G97" s="402">
        <f t="shared" si="12"/>
        <v>88.292682926829272</v>
      </c>
    </row>
    <row r="98" spans="1:7" ht="14.1" customHeight="1" x14ac:dyDescent="0.2">
      <c r="A98" s="158"/>
      <c r="B98" s="399"/>
      <c r="C98" s="399" t="s">
        <v>656</v>
      </c>
      <c r="D98" s="401"/>
      <c r="E98" s="401"/>
      <c r="F98" s="401">
        <f>'11'!K14</f>
        <v>0</v>
      </c>
      <c r="G98" s="402"/>
    </row>
    <row r="99" spans="1:7" ht="14.1" customHeight="1" x14ac:dyDescent="0.2">
      <c r="A99" s="158"/>
      <c r="B99" s="399"/>
      <c r="C99" s="403" t="s">
        <v>657</v>
      </c>
      <c r="D99" s="401"/>
      <c r="E99" s="401"/>
      <c r="F99" s="401">
        <f>'11'!L14</f>
        <v>0</v>
      </c>
      <c r="G99" s="402"/>
    </row>
    <row r="100" spans="1:7" ht="14.1" customHeight="1" x14ac:dyDescent="0.2">
      <c r="A100" s="158"/>
      <c r="B100" s="399"/>
      <c r="C100" s="399" t="s">
        <v>658</v>
      </c>
      <c r="D100" s="401">
        <v>100</v>
      </c>
      <c r="E100" s="401">
        <v>554</v>
      </c>
      <c r="F100" s="401">
        <f>'11'!M14</f>
        <v>423</v>
      </c>
      <c r="G100" s="402">
        <f>SUM(F100/E100)*100</f>
        <v>76.353790613718402</v>
      </c>
    </row>
    <row r="101" spans="1:7" ht="14.1" customHeight="1" x14ac:dyDescent="0.2">
      <c r="A101" s="158"/>
      <c r="B101" s="399"/>
      <c r="C101" s="399" t="s">
        <v>659</v>
      </c>
      <c r="D101" s="401"/>
      <c r="E101" s="401"/>
      <c r="F101" s="401">
        <f>'11'!N14</f>
        <v>0</v>
      </c>
      <c r="G101" s="402"/>
    </row>
    <row r="102" spans="1:7" ht="24" customHeight="1" x14ac:dyDescent="0.25">
      <c r="A102" s="159"/>
      <c r="B102" s="404">
        <v>14</v>
      </c>
      <c r="C102" s="394" t="s">
        <v>674</v>
      </c>
      <c r="D102" s="406">
        <f>SUM(D103:D109)</f>
        <v>539587</v>
      </c>
      <c r="E102" s="406">
        <f>SUM(E103:E109)</f>
        <v>575859</v>
      </c>
      <c r="F102" s="406">
        <f>SUM(F103:F109)</f>
        <v>540460</v>
      </c>
      <c r="G102" s="407">
        <f>SUM(F102/E102)*100</f>
        <v>93.85283550313531</v>
      </c>
    </row>
    <row r="103" spans="1:7" ht="14.1" customHeight="1" x14ac:dyDescent="0.2">
      <c r="A103" s="158"/>
      <c r="B103" s="399"/>
      <c r="C103" s="399" t="s">
        <v>653</v>
      </c>
      <c r="D103" s="401">
        <v>291740</v>
      </c>
      <c r="E103" s="401">
        <v>301771</v>
      </c>
      <c r="F103" s="401">
        <f>'11'!H15</f>
        <v>275720</v>
      </c>
      <c r="G103" s="402">
        <f>SUM(F103/E103)*100</f>
        <v>91.367295068114558</v>
      </c>
    </row>
    <row r="104" spans="1:7" ht="12.75" customHeight="1" x14ac:dyDescent="0.2">
      <c r="A104" s="158"/>
      <c r="B104" s="399"/>
      <c r="C104" s="399" t="s">
        <v>654</v>
      </c>
      <c r="D104" s="401">
        <v>37570</v>
      </c>
      <c r="E104" s="401">
        <v>39103</v>
      </c>
      <c r="F104" s="401">
        <f>'11'!I15</f>
        <v>38284</v>
      </c>
      <c r="G104" s="402">
        <f>SUM(F104/E104)*100</f>
        <v>97.905531544894259</v>
      </c>
    </row>
    <row r="105" spans="1:7" ht="14.1" customHeight="1" x14ac:dyDescent="0.2">
      <c r="A105" s="158"/>
      <c r="B105" s="399"/>
      <c r="C105" s="399" t="s">
        <v>655</v>
      </c>
      <c r="D105" s="401">
        <v>177657</v>
      </c>
      <c r="E105" s="401">
        <v>128895</v>
      </c>
      <c r="F105" s="401">
        <f>'11'!J15</f>
        <v>122134</v>
      </c>
      <c r="G105" s="402">
        <f>SUM(F105/E105)*100</f>
        <v>94.754645253888825</v>
      </c>
    </row>
    <row r="106" spans="1:7" ht="14.1" customHeight="1" x14ac:dyDescent="0.2">
      <c r="A106" s="158"/>
      <c r="B106" s="399"/>
      <c r="C106" s="399" t="s">
        <v>656</v>
      </c>
      <c r="D106" s="401"/>
      <c r="E106" s="401"/>
      <c r="F106" s="401">
        <f>'11'!K15</f>
        <v>0</v>
      </c>
      <c r="G106" s="402"/>
    </row>
    <row r="107" spans="1:7" ht="14.1" customHeight="1" x14ac:dyDescent="0.2">
      <c r="A107" s="158"/>
      <c r="B107" s="399"/>
      <c r="C107" s="403" t="s">
        <v>657</v>
      </c>
      <c r="D107" s="401">
        <v>11000</v>
      </c>
      <c r="E107" s="401">
        <v>11000</v>
      </c>
      <c r="F107" s="401">
        <f>'11'!L15</f>
        <v>11000</v>
      </c>
      <c r="G107" s="402">
        <f t="shared" ref="G107:G116" si="13">SUM(F107/E107)*100</f>
        <v>100</v>
      </c>
    </row>
    <row r="108" spans="1:7" ht="14.1" customHeight="1" x14ac:dyDescent="0.2">
      <c r="A108" s="158"/>
      <c r="B108" s="399"/>
      <c r="C108" s="399" t="s">
        <v>658</v>
      </c>
      <c r="D108" s="401">
        <v>20350</v>
      </c>
      <c r="E108" s="401">
        <v>95090</v>
      </c>
      <c r="F108" s="401">
        <f>'11'!M15</f>
        <v>93322</v>
      </c>
      <c r="G108" s="402">
        <f t="shared" si="13"/>
        <v>98.140708802187405</v>
      </c>
    </row>
    <row r="109" spans="1:7" ht="14.1" customHeight="1" x14ac:dyDescent="0.2">
      <c r="A109" s="158"/>
      <c r="B109" s="399"/>
      <c r="C109" s="399" t="s">
        <v>659</v>
      </c>
      <c r="D109" s="401">
        <v>1270</v>
      </c>
      <c r="E109" s="401"/>
      <c r="F109" s="401">
        <f>'11'!N15</f>
        <v>0</v>
      </c>
      <c r="G109" s="402"/>
    </row>
    <row r="110" spans="1:7" ht="26.25" customHeight="1" x14ac:dyDescent="0.25">
      <c r="A110" s="159"/>
      <c r="B110" s="404">
        <v>15</v>
      </c>
      <c r="C110" s="394" t="s">
        <v>1355</v>
      </c>
      <c r="D110" s="405">
        <f>SUM(D111:D118)</f>
        <v>631507</v>
      </c>
      <c r="E110" s="405">
        <f>SUM(E111:E118)</f>
        <v>777474</v>
      </c>
      <c r="F110" s="405">
        <f>SUM(F111:F118)</f>
        <v>665834</v>
      </c>
      <c r="G110" s="397">
        <f t="shared" si="13"/>
        <v>85.640677373134025</v>
      </c>
    </row>
    <row r="111" spans="1:7" ht="14.1" customHeight="1" x14ac:dyDescent="0.2">
      <c r="A111" s="158"/>
      <c r="B111" s="399"/>
      <c r="C111" s="399" t="s">
        <v>653</v>
      </c>
      <c r="D111" s="401">
        <v>366515</v>
      </c>
      <c r="E111" s="401">
        <v>389556</v>
      </c>
      <c r="F111" s="401">
        <f>'11'!H16</f>
        <v>339578</v>
      </c>
      <c r="G111" s="402">
        <f t="shared" si="13"/>
        <v>87.170522338251757</v>
      </c>
    </row>
    <row r="112" spans="1:7" ht="14.25" customHeight="1" x14ac:dyDescent="0.2">
      <c r="A112" s="158"/>
      <c r="B112" s="399"/>
      <c r="C112" s="399" t="s">
        <v>654</v>
      </c>
      <c r="D112" s="401">
        <v>47749</v>
      </c>
      <c r="E112" s="401">
        <v>51012</v>
      </c>
      <c r="F112" s="401">
        <f>'11'!I16</f>
        <v>45102</v>
      </c>
      <c r="G112" s="402">
        <f t="shared" si="13"/>
        <v>88.414490708068698</v>
      </c>
    </row>
    <row r="113" spans="1:7" ht="14.1" customHeight="1" x14ac:dyDescent="0.2">
      <c r="A113" s="158"/>
      <c r="B113" s="399"/>
      <c r="C113" s="399" t="s">
        <v>655</v>
      </c>
      <c r="D113" s="401">
        <v>192218</v>
      </c>
      <c r="E113" s="401">
        <v>294772</v>
      </c>
      <c r="F113" s="401">
        <f>'11'!J16</f>
        <v>251157</v>
      </c>
      <c r="G113" s="402">
        <f t="shared" si="13"/>
        <v>85.203818544502198</v>
      </c>
    </row>
    <row r="114" spans="1:7" ht="14.1" customHeight="1" x14ac:dyDescent="0.2">
      <c r="A114" s="158"/>
      <c r="B114" s="399"/>
      <c r="C114" s="399" t="s">
        <v>656</v>
      </c>
      <c r="D114" s="401"/>
      <c r="E114" s="401"/>
      <c r="F114" s="401">
        <f>'11'!K16</f>
        <v>0</v>
      </c>
      <c r="G114" s="402"/>
    </row>
    <row r="115" spans="1:7" ht="14.1" customHeight="1" x14ac:dyDescent="0.2">
      <c r="A115" s="158"/>
      <c r="B115" s="399"/>
      <c r="C115" s="403" t="s">
        <v>657</v>
      </c>
      <c r="D115" s="401">
        <v>24700</v>
      </c>
      <c r="E115" s="401">
        <v>15105</v>
      </c>
      <c r="F115" s="401">
        <f>'11'!L16</f>
        <v>15105</v>
      </c>
      <c r="G115" s="402">
        <f t="shared" si="13"/>
        <v>100</v>
      </c>
    </row>
    <row r="116" spans="1:7" ht="14.1" customHeight="1" x14ac:dyDescent="0.2">
      <c r="A116" s="158"/>
      <c r="B116" s="399"/>
      <c r="C116" s="399" t="s">
        <v>658</v>
      </c>
      <c r="D116" s="401">
        <v>325</v>
      </c>
      <c r="E116" s="401">
        <v>27029</v>
      </c>
      <c r="F116" s="401">
        <f>'11'!M16</f>
        <v>14892</v>
      </c>
      <c r="G116" s="402">
        <f t="shared" si="13"/>
        <v>55.096377964408596</v>
      </c>
    </row>
    <row r="117" spans="1:7" ht="14.1" customHeight="1" x14ac:dyDescent="0.2">
      <c r="A117" s="357"/>
      <c r="B117" s="410"/>
      <c r="C117" s="399" t="s">
        <v>659</v>
      </c>
      <c r="D117" s="411"/>
      <c r="E117" s="411"/>
      <c r="F117" s="411">
        <f>'11'!N16</f>
        <v>0</v>
      </c>
      <c r="G117" s="412"/>
    </row>
    <row r="118" spans="1:7" ht="14.1" customHeight="1" x14ac:dyDescent="0.2">
      <c r="A118" s="158"/>
      <c r="B118" s="399"/>
      <c r="C118" s="399" t="s">
        <v>660</v>
      </c>
      <c r="D118" s="401"/>
      <c r="E118" s="401"/>
      <c r="F118" s="401">
        <f>'11'!O16</f>
        <v>0</v>
      </c>
      <c r="G118" s="402"/>
    </row>
    <row r="119" spans="1:7" ht="14.1" customHeight="1" x14ac:dyDescent="0.25">
      <c r="A119" s="159"/>
      <c r="B119" s="404">
        <v>16</v>
      </c>
      <c r="C119" s="395" t="s">
        <v>675</v>
      </c>
      <c r="D119" s="405">
        <f>SUM(D120:D126)</f>
        <v>1118724</v>
      </c>
      <c r="E119" s="405">
        <f>SUM(E120:E126)</f>
        <v>1272052</v>
      </c>
      <c r="F119" s="405">
        <f>SUM(F120:F126)</f>
        <v>1211157</v>
      </c>
      <c r="G119" s="397">
        <f>SUM(F119/E119)*100</f>
        <v>95.212852933685099</v>
      </c>
    </row>
    <row r="120" spans="1:7" ht="14.1" customHeight="1" x14ac:dyDescent="0.2">
      <c r="A120" s="158"/>
      <c r="B120" s="399"/>
      <c r="C120" s="399" t="s">
        <v>653</v>
      </c>
      <c r="D120" s="401">
        <v>704534</v>
      </c>
      <c r="E120" s="401">
        <v>766734</v>
      </c>
      <c r="F120" s="401">
        <f>'11'!H17</f>
        <v>759752</v>
      </c>
      <c r="G120" s="402">
        <f>SUM(F120/E120)*100</f>
        <v>99.08938432363766</v>
      </c>
    </row>
    <row r="121" spans="1:7" ht="14.25" customHeight="1" x14ac:dyDescent="0.2">
      <c r="A121" s="158"/>
      <c r="B121" s="399"/>
      <c r="C121" s="399" t="s">
        <v>654</v>
      </c>
      <c r="D121" s="401">
        <v>92390</v>
      </c>
      <c r="E121" s="401">
        <v>75602</v>
      </c>
      <c r="F121" s="401">
        <f>'11'!I17</f>
        <v>68800</v>
      </c>
      <c r="G121" s="402">
        <f>SUM(F121/E121)*100</f>
        <v>91.002883521599955</v>
      </c>
    </row>
    <row r="122" spans="1:7" ht="14.1" customHeight="1" x14ac:dyDescent="0.2">
      <c r="A122" s="158"/>
      <c r="B122" s="399"/>
      <c r="C122" s="399" t="s">
        <v>655</v>
      </c>
      <c r="D122" s="401">
        <v>304800</v>
      </c>
      <c r="E122" s="401">
        <v>383669</v>
      </c>
      <c r="F122" s="401">
        <f>'11'!J17</f>
        <v>350638</v>
      </c>
      <c r="G122" s="402">
        <f>SUM(F122/E122)*100</f>
        <v>91.39075609444599</v>
      </c>
    </row>
    <row r="123" spans="1:7" ht="14.1" customHeight="1" x14ac:dyDescent="0.2">
      <c r="A123" s="158"/>
      <c r="B123" s="399"/>
      <c r="C123" s="399" t="s">
        <v>656</v>
      </c>
      <c r="D123" s="401"/>
      <c r="E123" s="401"/>
      <c r="F123" s="401">
        <f>'11'!K17</f>
        <v>0</v>
      </c>
      <c r="G123" s="402"/>
    </row>
    <row r="124" spans="1:7" ht="14.1" customHeight="1" x14ac:dyDescent="0.2">
      <c r="A124" s="158"/>
      <c r="B124" s="399"/>
      <c r="C124" s="403" t="s">
        <v>657</v>
      </c>
      <c r="D124" s="401"/>
      <c r="E124" s="401"/>
      <c r="F124" s="401">
        <f>'11'!L17</f>
        <v>0</v>
      </c>
      <c r="G124" s="402"/>
    </row>
    <row r="125" spans="1:7" ht="14.1" customHeight="1" x14ac:dyDescent="0.2">
      <c r="A125" s="158"/>
      <c r="B125" s="399"/>
      <c r="C125" s="399" t="s">
        <v>658</v>
      </c>
      <c r="D125" s="401">
        <v>17000</v>
      </c>
      <c r="E125" s="401">
        <v>46047</v>
      </c>
      <c r="F125" s="401">
        <f>'11'!M17</f>
        <v>31967</v>
      </c>
      <c r="G125" s="402">
        <f t="shared" ref="G125" si="14">SUM(F125/E125)*100</f>
        <v>69.422546528546931</v>
      </c>
    </row>
    <row r="126" spans="1:7" ht="14.1" customHeight="1" x14ac:dyDescent="0.2">
      <c r="A126" s="158"/>
      <c r="B126" s="399"/>
      <c r="C126" s="399" t="s">
        <v>659</v>
      </c>
      <c r="D126" s="401"/>
      <c r="E126" s="401"/>
      <c r="F126" s="401">
        <f>'11'!N17</f>
        <v>0</v>
      </c>
      <c r="G126" s="402"/>
    </row>
    <row r="127" spans="1:7" ht="14.1" customHeight="1" x14ac:dyDescent="0.25">
      <c r="A127" s="159"/>
      <c r="B127" s="415" t="s">
        <v>676</v>
      </c>
      <c r="C127" s="395" t="s">
        <v>677</v>
      </c>
      <c r="D127" s="405">
        <f>SUM(D128:D134)</f>
        <v>206530</v>
      </c>
      <c r="E127" s="405">
        <f>SUM(E128:E134)</f>
        <v>233459</v>
      </c>
      <c r="F127" s="405">
        <f>SUM(F128:F134)</f>
        <v>217405</v>
      </c>
      <c r="G127" s="397">
        <f t="shared" ref="G127:G133" si="15">SUM(F127/E127)*100</f>
        <v>93.123417816404597</v>
      </c>
    </row>
    <row r="128" spans="1:7" ht="14.1" customHeight="1" x14ac:dyDescent="0.2">
      <c r="A128" s="158"/>
      <c r="B128" s="399"/>
      <c r="C128" s="399" t="s">
        <v>653</v>
      </c>
      <c r="D128" s="401">
        <v>119255</v>
      </c>
      <c r="E128" s="401">
        <v>132255</v>
      </c>
      <c r="F128" s="401">
        <f>'11'!H18</f>
        <v>127043</v>
      </c>
      <c r="G128" s="402">
        <f t="shared" si="15"/>
        <v>96.059128199311942</v>
      </c>
    </row>
    <row r="129" spans="1:7" ht="14.25" customHeight="1" x14ac:dyDescent="0.2">
      <c r="A129" s="158"/>
      <c r="B129" s="399"/>
      <c r="C129" s="399" t="s">
        <v>654</v>
      </c>
      <c r="D129" s="401">
        <v>15170</v>
      </c>
      <c r="E129" s="401">
        <v>14170</v>
      </c>
      <c r="F129" s="401">
        <f>'11'!I18</f>
        <v>11713</v>
      </c>
      <c r="G129" s="402">
        <f t="shared" si="15"/>
        <v>82.660550458715605</v>
      </c>
    </row>
    <row r="130" spans="1:7" ht="14.1" customHeight="1" x14ac:dyDescent="0.2">
      <c r="A130" s="158"/>
      <c r="B130" s="399"/>
      <c r="C130" s="399" t="s">
        <v>655</v>
      </c>
      <c r="D130" s="401">
        <v>70105</v>
      </c>
      <c r="E130" s="401">
        <v>85034</v>
      </c>
      <c r="F130" s="401">
        <f>'11'!J18</f>
        <v>77278</v>
      </c>
      <c r="G130" s="402">
        <f t="shared" si="15"/>
        <v>90.878942540630803</v>
      </c>
    </row>
    <row r="131" spans="1:7" ht="14.1" customHeight="1" x14ac:dyDescent="0.2">
      <c r="A131" s="158"/>
      <c r="B131" s="399"/>
      <c r="C131" s="399" t="s">
        <v>656</v>
      </c>
      <c r="D131" s="401"/>
      <c r="E131" s="401"/>
      <c r="F131" s="401">
        <f>'11'!K18</f>
        <v>0</v>
      </c>
      <c r="G131" s="402"/>
    </row>
    <row r="132" spans="1:7" ht="14.1" customHeight="1" x14ac:dyDescent="0.2">
      <c r="A132" s="158"/>
      <c r="B132" s="399"/>
      <c r="C132" s="403" t="s">
        <v>657</v>
      </c>
      <c r="D132" s="401"/>
      <c r="E132" s="401"/>
      <c r="F132" s="401">
        <f>'11'!L18</f>
        <v>0</v>
      </c>
      <c r="G132" s="402"/>
    </row>
    <row r="133" spans="1:7" ht="14.1" customHeight="1" x14ac:dyDescent="0.2">
      <c r="A133" s="158"/>
      <c r="B133" s="399"/>
      <c r="C133" s="399" t="s">
        <v>658</v>
      </c>
      <c r="D133" s="401">
        <v>2000</v>
      </c>
      <c r="E133" s="401">
        <v>2000</v>
      </c>
      <c r="F133" s="401">
        <f>'11'!M18</f>
        <v>1371</v>
      </c>
      <c r="G133" s="402">
        <f t="shared" si="15"/>
        <v>68.55</v>
      </c>
    </row>
    <row r="134" spans="1:7" ht="14.1" customHeight="1" x14ac:dyDescent="0.2">
      <c r="A134" s="158"/>
      <c r="B134" s="399"/>
      <c r="C134" s="399" t="s">
        <v>659</v>
      </c>
      <c r="D134" s="401"/>
      <c r="E134" s="401"/>
      <c r="F134" s="401">
        <f>'11'!N18</f>
        <v>0</v>
      </c>
      <c r="G134" s="402"/>
    </row>
    <row r="135" spans="1:7" ht="24.75" customHeight="1" x14ac:dyDescent="0.2">
      <c r="A135" s="158"/>
      <c r="B135" s="415" t="s">
        <v>678</v>
      </c>
      <c r="C135" s="161" t="s">
        <v>679</v>
      </c>
      <c r="D135" s="406">
        <f>SUM(D136:D142)</f>
        <v>268284</v>
      </c>
      <c r="E135" s="406">
        <f>SUM(E136:E142)</f>
        <v>300222</v>
      </c>
      <c r="F135" s="406">
        <f>SUM(F136:F142)</f>
        <v>278573</v>
      </c>
      <c r="G135" s="407">
        <f>SUM(F135/E135)*100</f>
        <v>92.789002804591263</v>
      </c>
    </row>
    <row r="136" spans="1:7" ht="14.1" customHeight="1" x14ac:dyDescent="0.2">
      <c r="A136" s="158"/>
      <c r="B136" s="399"/>
      <c r="C136" s="399" t="s">
        <v>653</v>
      </c>
      <c r="D136" s="401">
        <v>126923</v>
      </c>
      <c r="E136" s="401">
        <v>131847</v>
      </c>
      <c r="F136" s="401">
        <f>'11'!H19</f>
        <v>123593</v>
      </c>
      <c r="G136" s="402">
        <f>SUM(F136/E136)*100</f>
        <v>93.739713455747946</v>
      </c>
    </row>
    <row r="137" spans="1:7" ht="15" customHeight="1" x14ac:dyDescent="0.2">
      <c r="A137" s="158"/>
      <c r="B137" s="399"/>
      <c r="C137" s="399" t="s">
        <v>654</v>
      </c>
      <c r="D137" s="401">
        <v>17728</v>
      </c>
      <c r="E137" s="401">
        <v>18378</v>
      </c>
      <c r="F137" s="401">
        <f>'11'!I19</f>
        <v>16473</v>
      </c>
      <c r="G137" s="402">
        <f>SUM(F137/E137)*100</f>
        <v>89.634345412993795</v>
      </c>
    </row>
    <row r="138" spans="1:7" ht="14.1" customHeight="1" x14ac:dyDescent="0.2">
      <c r="A138" s="158"/>
      <c r="B138" s="399"/>
      <c r="C138" s="399" t="s">
        <v>655</v>
      </c>
      <c r="D138" s="401">
        <v>108195</v>
      </c>
      <c r="E138" s="401">
        <v>127359</v>
      </c>
      <c r="F138" s="401">
        <f>'11'!J19</f>
        <v>119445</v>
      </c>
      <c r="G138" s="402">
        <f>SUM(F138/E138)*100</f>
        <v>93.786069300167242</v>
      </c>
    </row>
    <row r="139" spans="1:7" ht="14.1" customHeight="1" x14ac:dyDescent="0.2">
      <c r="A139" s="158"/>
      <c r="B139" s="399"/>
      <c r="C139" s="399" t="s">
        <v>656</v>
      </c>
      <c r="D139" s="401"/>
      <c r="E139" s="401"/>
      <c r="F139" s="401">
        <f>'11'!K19</f>
        <v>0</v>
      </c>
      <c r="G139" s="402"/>
    </row>
    <row r="140" spans="1:7" ht="14.1" customHeight="1" x14ac:dyDescent="0.2">
      <c r="A140" s="158"/>
      <c r="B140" s="399"/>
      <c r="C140" s="403" t="s">
        <v>657</v>
      </c>
      <c r="D140" s="401"/>
      <c r="E140" s="401"/>
      <c r="F140" s="401">
        <f>'11'!L19</f>
        <v>0</v>
      </c>
      <c r="G140" s="402"/>
    </row>
    <row r="141" spans="1:7" ht="14.1" customHeight="1" x14ac:dyDescent="0.2">
      <c r="A141" s="158"/>
      <c r="B141" s="399"/>
      <c r="C141" s="399" t="s">
        <v>658</v>
      </c>
      <c r="D141" s="401">
        <v>15438</v>
      </c>
      <c r="E141" s="401">
        <v>22638</v>
      </c>
      <c r="F141" s="401">
        <f>'11'!M19</f>
        <v>19062</v>
      </c>
      <c r="G141" s="402">
        <f t="shared" ref="G141:G146" si="16">SUM(F141/E141)*100</f>
        <v>84.203551550490332</v>
      </c>
    </row>
    <row r="142" spans="1:7" ht="14.1" customHeight="1" x14ac:dyDescent="0.2">
      <c r="A142" s="158"/>
      <c r="B142" s="399"/>
      <c r="C142" s="399" t="s">
        <v>659</v>
      </c>
      <c r="D142" s="401"/>
      <c r="E142" s="401"/>
      <c r="F142" s="401">
        <f>'11'!N19</f>
        <v>0</v>
      </c>
      <c r="G142" s="402"/>
    </row>
    <row r="143" spans="1:7" ht="14.1" customHeight="1" x14ac:dyDescent="0.25">
      <c r="A143" s="159"/>
      <c r="B143" s="415" t="s">
        <v>680</v>
      </c>
      <c r="C143" s="416" t="s">
        <v>681</v>
      </c>
      <c r="D143" s="405">
        <f>SUM(D144:D150)</f>
        <v>160746</v>
      </c>
      <c r="E143" s="405">
        <f>SUM(E144:E150)</f>
        <v>161126</v>
      </c>
      <c r="F143" s="405">
        <f>SUM(F144:F150)</f>
        <v>142644</v>
      </c>
      <c r="G143" s="397">
        <f t="shared" si="16"/>
        <v>88.529473827935902</v>
      </c>
    </row>
    <row r="144" spans="1:7" ht="14.1" customHeight="1" x14ac:dyDescent="0.2">
      <c r="A144" s="158"/>
      <c r="B144" s="399"/>
      <c r="C144" s="399" t="s">
        <v>653</v>
      </c>
      <c r="D144" s="401">
        <v>73066</v>
      </c>
      <c r="E144" s="401">
        <v>72716</v>
      </c>
      <c r="F144" s="401">
        <f>'11'!H20</f>
        <v>70536</v>
      </c>
      <c r="G144" s="402">
        <f t="shared" si="16"/>
        <v>97.002035315473904</v>
      </c>
    </row>
    <row r="145" spans="1:7" ht="15" customHeight="1" x14ac:dyDescent="0.2">
      <c r="A145" s="158"/>
      <c r="B145" s="399"/>
      <c r="C145" s="399" t="s">
        <v>654</v>
      </c>
      <c r="D145" s="401">
        <v>10602</v>
      </c>
      <c r="E145" s="401">
        <v>11232</v>
      </c>
      <c r="F145" s="401">
        <f>'11'!I20</f>
        <v>10939</v>
      </c>
      <c r="G145" s="402">
        <f t="shared" si="16"/>
        <v>97.39138176638177</v>
      </c>
    </row>
    <row r="146" spans="1:7" ht="14.1" customHeight="1" x14ac:dyDescent="0.2">
      <c r="A146" s="158"/>
      <c r="B146" s="399"/>
      <c r="C146" s="399" t="s">
        <v>655</v>
      </c>
      <c r="D146" s="401">
        <v>74538</v>
      </c>
      <c r="E146" s="401">
        <v>74638</v>
      </c>
      <c r="F146" s="401">
        <f>'11'!J20</f>
        <v>60177</v>
      </c>
      <c r="G146" s="402">
        <f t="shared" si="16"/>
        <v>80.625150727511453</v>
      </c>
    </row>
    <row r="147" spans="1:7" ht="14.1" customHeight="1" x14ac:dyDescent="0.2">
      <c r="A147" s="158"/>
      <c r="B147" s="399"/>
      <c r="C147" s="399" t="s">
        <v>656</v>
      </c>
      <c r="D147" s="401"/>
      <c r="E147" s="401"/>
      <c r="F147" s="401">
        <f>'11'!K20</f>
        <v>0</v>
      </c>
      <c r="G147" s="402"/>
    </row>
    <row r="148" spans="1:7" ht="14.1" customHeight="1" x14ac:dyDescent="0.2">
      <c r="A148" s="158"/>
      <c r="B148" s="399"/>
      <c r="C148" s="403" t="s">
        <v>657</v>
      </c>
      <c r="D148" s="401"/>
      <c r="E148" s="401"/>
      <c r="F148" s="401">
        <f>'11'!L20</f>
        <v>0</v>
      </c>
      <c r="G148" s="402"/>
    </row>
    <row r="149" spans="1:7" ht="14.1" customHeight="1" x14ac:dyDescent="0.2">
      <c r="A149" s="158"/>
      <c r="B149" s="399"/>
      <c r="C149" s="399" t="s">
        <v>658</v>
      </c>
      <c r="D149" s="401">
        <v>2540</v>
      </c>
      <c r="E149" s="401">
        <v>2540</v>
      </c>
      <c r="F149" s="401">
        <f>'11'!M20</f>
        <v>992</v>
      </c>
      <c r="G149" s="402">
        <f>SUM(F149/E149)*100</f>
        <v>39.055118110236222</v>
      </c>
    </row>
    <row r="150" spans="1:7" ht="14.1" customHeight="1" x14ac:dyDescent="0.2">
      <c r="A150" s="158"/>
      <c r="B150" s="399"/>
      <c r="C150" s="399" t="s">
        <v>659</v>
      </c>
      <c r="D150" s="401"/>
      <c r="E150" s="401"/>
      <c r="F150" s="401">
        <f>'11'!N20</f>
        <v>0</v>
      </c>
      <c r="G150" s="402"/>
    </row>
    <row r="151" spans="1:7" ht="14.1" customHeight="1" x14ac:dyDescent="0.25">
      <c r="B151" s="417">
        <v>20</v>
      </c>
      <c r="C151" s="418" t="s">
        <v>1356</v>
      </c>
      <c r="D151" s="419">
        <f>SUM(D152:D158)</f>
        <v>82936</v>
      </c>
      <c r="E151" s="419">
        <f t="shared" ref="E151:F151" si="17">SUM(E152:E158)</f>
        <v>109461</v>
      </c>
      <c r="F151" s="419">
        <f t="shared" si="17"/>
        <v>94237</v>
      </c>
      <c r="G151" s="420">
        <f t="shared" ref="G151:G158" si="18">SUM(F151/E151)*100</f>
        <v>86.09185006532006</v>
      </c>
    </row>
    <row r="152" spans="1:7" ht="14.1" customHeight="1" x14ac:dyDescent="0.2">
      <c r="B152" s="413"/>
      <c r="C152" s="399" t="s">
        <v>653</v>
      </c>
      <c r="D152" s="414">
        <v>38996</v>
      </c>
      <c r="E152" s="414">
        <v>41375</v>
      </c>
      <c r="F152" s="414">
        <f>'11'!H21</f>
        <v>38339</v>
      </c>
      <c r="G152" s="402">
        <f t="shared" si="18"/>
        <v>92.66223564954683</v>
      </c>
    </row>
    <row r="153" spans="1:7" ht="14.1" customHeight="1" x14ac:dyDescent="0.2">
      <c r="B153" s="413"/>
      <c r="C153" s="399" t="s">
        <v>654</v>
      </c>
      <c r="D153" s="414">
        <v>5271</v>
      </c>
      <c r="E153" s="414">
        <v>5668</v>
      </c>
      <c r="F153" s="414">
        <f>'11'!I21</f>
        <v>4146</v>
      </c>
      <c r="G153" s="402">
        <f t="shared" si="18"/>
        <v>73.147494707127734</v>
      </c>
    </row>
    <row r="154" spans="1:7" ht="14.1" customHeight="1" x14ac:dyDescent="0.2">
      <c r="B154" s="413"/>
      <c r="C154" s="399" t="s">
        <v>655</v>
      </c>
      <c r="D154" s="414">
        <v>35062</v>
      </c>
      <c r="E154" s="414">
        <v>58377</v>
      </c>
      <c r="F154" s="414">
        <f>'11'!J21</f>
        <v>49290</v>
      </c>
      <c r="G154" s="402">
        <f t="shared" si="18"/>
        <v>84.433938023536669</v>
      </c>
    </row>
    <row r="155" spans="1:7" ht="14.1" customHeight="1" x14ac:dyDescent="0.2">
      <c r="B155" s="413"/>
      <c r="C155" s="399" t="s">
        <v>656</v>
      </c>
      <c r="D155" s="414"/>
      <c r="E155" s="414"/>
      <c r="F155" s="414">
        <f>'11'!K21</f>
        <v>0</v>
      </c>
      <c r="G155" s="402"/>
    </row>
    <row r="156" spans="1:7" ht="14.1" customHeight="1" x14ac:dyDescent="0.2">
      <c r="B156" s="413"/>
      <c r="C156" s="403" t="s">
        <v>657</v>
      </c>
      <c r="D156" s="414"/>
      <c r="E156" s="414"/>
      <c r="F156" s="414">
        <f>'11'!L21</f>
        <v>0</v>
      </c>
      <c r="G156" s="402"/>
    </row>
    <row r="157" spans="1:7" ht="14.1" customHeight="1" x14ac:dyDescent="0.2">
      <c r="B157" s="413"/>
      <c r="C157" s="399" t="s">
        <v>658</v>
      </c>
      <c r="D157" s="414">
        <v>2979</v>
      </c>
      <c r="E157" s="414">
        <v>3333</v>
      </c>
      <c r="F157" s="414">
        <f>'11'!M21</f>
        <v>1757</v>
      </c>
      <c r="G157" s="402">
        <f t="shared" si="18"/>
        <v>52.715271527152716</v>
      </c>
    </row>
    <row r="158" spans="1:7" ht="14.1" customHeight="1" x14ac:dyDescent="0.2">
      <c r="B158" s="413"/>
      <c r="C158" s="399" t="s">
        <v>659</v>
      </c>
      <c r="D158" s="414">
        <v>628</v>
      </c>
      <c r="E158" s="414">
        <v>708</v>
      </c>
      <c r="F158" s="414">
        <f>'11'!N21</f>
        <v>705</v>
      </c>
      <c r="G158" s="402">
        <f t="shared" si="18"/>
        <v>99.576271186440678</v>
      </c>
    </row>
    <row r="159" spans="1:7" ht="14.1" customHeight="1" x14ac:dyDescent="0.25">
      <c r="B159" s="404"/>
      <c r="C159" s="395" t="s">
        <v>1357</v>
      </c>
      <c r="D159" s="405">
        <f>SUM(D160:D169)</f>
        <v>42503994</v>
      </c>
      <c r="E159" s="405">
        <f>SUM(E160:E169)</f>
        <v>51677911</v>
      </c>
      <c r="F159" s="405">
        <f>SUM(F160:F169)</f>
        <v>35183757</v>
      </c>
      <c r="G159" s="397">
        <f t="shared" ref="G159:G168" si="19">SUM(F159/E159)*100</f>
        <v>68.082777185014308</v>
      </c>
    </row>
    <row r="160" spans="1:7" ht="14.1" customHeight="1" x14ac:dyDescent="0.2">
      <c r="B160" s="399"/>
      <c r="C160" s="399" t="s">
        <v>653</v>
      </c>
      <c r="D160" s="401">
        <f t="shared" ref="D160:F166" si="20">SUM(D4+D15+D23+D31+D39+D47+D55+D63+D71+D79+D87+D95+D103+D111+D120+D128+D136+D144+D152)</f>
        <v>7656349</v>
      </c>
      <c r="E160" s="401">
        <f t="shared" si="20"/>
        <v>8116811</v>
      </c>
      <c r="F160" s="401">
        <f t="shared" si="20"/>
        <v>7650417</v>
      </c>
      <c r="G160" s="402">
        <f t="shared" si="19"/>
        <v>94.253974867715911</v>
      </c>
    </row>
    <row r="161" spans="2:7" ht="12.75" customHeight="1" x14ac:dyDescent="0.2">
      <c r="B161" s="399"/>
      <c r="C161" s="399" t="s">
        <v>654</v>
      </c>
      <c r="D161" s="401">
        <f t="shared" si="20"/>
        <v>1117509</v>
      </c>
      <c r="E161" s="401">
        <f t="shared" si="20"/>
        <v>1155717</v>
      </c>
      <c r="F161" s="401">
        <f t="shared" si="20"/>
        <v>1008664</v>
      </c>
      <c r="G161" s="402">
        <f t="shared" si="19"/>
        <v>87.276037299788783</v>
      </c>
    </row>
    <row r="162" spans="2:7" ht="14.1" customHeight="1" x14ac:dyDescent="0.2">
      <c r="B162" s="399"/>
      <c r="C162" s="399" t="s">
        <v>655</v>
      </c>
      <c r="D162" s="401">
        <f t="shared" si="20"/>
        <v>10698899</v>
      </c>
      <c r="E162" s="401">
        <f t="shared" si="20"/>
        <v>11659074</v>
      </c>
      <c r="F162" s="401">
        <f t="shared" si="20"/>
        <v>8395427</v>
      </c>
      <c r="G162" s="402">
        <f t="shared" si="19"/>
        <v>72.007665445814993</v>
      </c>
    </row>
    <row r="163" spans="2:7" ht="14.1" customHeight="1" x14ac:dyDescent="0.2">
      <c r="B163" s="399"/>
      <c r="C163" s="399" t="s">
        <v>656</v>
      </c>
      <c r="D163" s="401">
        <f t="shared" si="20"/>
        <v>132608</v>
      </c>
      <c r="E163" s="401">
        <f t="shared" si="20"/>
        <v>120235</v>
      </c>
      <c r="F163" s="401">
        <f t="shared" si="20"/>
        <v>76787</v>
      </c>
      <c r="G163" s="402">
        <f t="shared" si="19"/>
        <v>63.864099471867597</v>
      </c>
    </row>
    <row r="164" spans="2:7" ht="14.1" customHeight="1" x14ac:dyDescent="0.2">
      <c r="B164" s="399"/>
      <c r="C164" s="403" t="s">
        <v>657</v>
      </c>
      <c r="D164" s="401">
        <f t="shared" si="20"/>
        <v>6512899</v>
      </c>
      <c r="E164" s="401">
        <f t="shared" si="20"/>
        <v>7553452</v>
      </c>
      <c r="F164" s="401">
        <f t="shared" si="20"/>
        <v>7024086</v>
      </c>
      <c r="G164" s="402">
        <f t="shared" si="19"/>
        <v>92.991734110443801</v>
      </c>
    </row>
    <row r="165" spans="2:7" ht="14.1" customHeight="1" x14ac:dyDescent="0.2">
      <c r="B165" s="399"/>
      <c r="C165" s="399" t="s">
        <v>658</v>
      </c>
      <c r="D165" s="401">
        <f t="shared" si="20"/>
        <v>7540931</v>
      </c>
      <c r="E165" s="401">
        <f t="shared" si="20"/>
        <v>11629553</v>
      </c>
      <c r="F165" s="401">
        <f t="shared" si="20"/>
        <v>3923577</v>
      </c>
      <c r="G165" s="402">
        <f t="shared" si="19"/>
        <v>33.737986318132776</v>
      </c>
    </row>
    <row r="166" spans="2:7" ht="14.1" customHeight="1" x14ac:dyDescent="0.2">
      <c r="B166" s="399"/>
      <c r="C166" s="399" t="s">
        <v>659</v>
      </c>
      <c r="D166" s="401">
        <f t="shared" si="20"/>
        <v>2950784</v>
      </c>
      <c r="E166" s="401">
        <f t="shared" si="20"/>
        <v>5550106</v>
      </c>
      <c r="F166" s="401">
        <f t="shared" si="20"/>
        <v>2268540</v>
      </c>
      <c r="G166" s="402">
        <f t="shared" si="19"/>
        <v>40.873813941571569</v>
      </c>
    </row>
    <row r="167" spans="2:7" ht="14.1" customHeight="1" x14ac:dyDescent="0.2">
      <c r="B167" s="399"/>
      <c r="C167" s="399" t="s">
        <v>660</v>
      </c>
      <c r="D167" s="401">
        <f>SUM(D11+D118)</f>
        <v>575452</v>
      </c>
      <c r="E167" s="401">
        <f>SUM(E11+E118)</f>
        <v>198084</v>
      </c>
      <c r="F167" s="401">
        <f>SUM(F11+F118)</f>
        <v>141381</v>
      </c>
      <c r="G167" s="402">
        <f t="shared" si="19"/>
        <v>71.374265463136851</v>
      </c>
    </row>
    <row r="168" spans="2:7" ht="14.1" customHeight="1" x14ac:dyDescent="0.2">
      <c r="B168" s="399"/>
      <c r="C168" s="399" t="s">
        <v>661</v>
      </c>
      <c r="D168" s="401">
        <f>SUM(D12)</f>
        <v>117852</v>
      </c>
      <c r="E168" s="401">
        <f>SUM(E12)</f>
        <v>117852</v>
      </c>
      <c r="F168" s="401">
        <f>SUM(F12)</f>
        <v>117851</v>
      </c>
      <c r="G168" s="402">
        <f t="shared" si="19"/>
        <v>99.9991514781251</v>
      </c>
    </row>
    <row r="169" spans="2:7" ht="14.1" customHeight="1" x14ac:dyDescent="0.2">
      <c r="B169" s="399"/>
      <c r="C169" s="399" t="s">
        <v>662</v>
      </c>
      <c r="D169" s="401">
        <f>SUM(D13)</f>
        <v>5200711</v>
      </c>
      <c r="E169" s="401">
        <f>SUM(E13)</f>
        <v>5577027</v>
      </c>
      <c r="F169" s="401">
        <f t="shared" ref="F169:G169" si="21">SUM(F13)</f>
        <v>4577027</v>
      </c>
      <c r="G169" s="401">
        <f t="shared" si="21"/>
        <v>82.069299646567956</v>
      </c>
    </row>
  </sheetData>
  <mergeCells count="5">
    <mergeCell ref="A1:A2"/>
    <mergeCell ref="B1:B2"/>
    <mergeCell ref="C1:C2"/>
    <mergeCell ref="D1:F1"/>
    <mergeCell ref="G1:G2"/>
  </mergeCells>
  <printOptions horizontalCentered="1" verticalCentered="1"/>
  <pageMargins left="0.39370078740157483" right="0.39370078740157483" top="0.9055118110236221" bottom="0.86614173228346458" header="0.39370078740157483" footer="0.51181102362204722"/>
  <pageSetup paperSize="9" scale="80" orientation="portrait" r:id="rId1"/>
  <headerFooter alignWithMargins="0">
    <oddHeader>&amp;C&amp;"Times New Roman CE,Félkövér dőlt"ZALAEGERSZEG MEGYEI  JOGÚ  VÁROS  ÖNKORMÁNYZATA KIADÁSI ELŐIRÁNYZATAINAK TELJESÍTÉSE
2025.  ÉVBEN KIEMELT ELŐIRÁNYZATONKÉNT
&amp;R&amp;"Times New Roman CE,Félkövér dőlt"9. melléklet
Adatok: ezer Ft-ban</oddHead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workbookViewId="0">
      <selection activeCell="E5" sqref="E5"/>
    </sheetView>
  </sheetViews>
  <sheetFormatPr defaultRowHeight="12.75" x14ac:dyDescent="0.2"/>
  <cols>
    <col min="1" max="2" width="4.6640625" customWidth="1"/>
    <col min="3" max="3" width="34.33203125" customWidth="1"/>
    <col min="4" max="4" width="12.5" customWidth="1"/>
    <col min="5" max="5" width="12" customWidth="1"/>
    <col min="6" max="6" width="11.6640625" customWidth="1"/>
    <col min="7" max="7" width="6.33203125" customWidth="1"/>
    <col min="8" max="8" width="11.1640625" customWidth="1"/>
    <col min="9" max="9" width="9" customWidth="1"/>
    <col min="10" max="10" width="6.6640625" customWidth="1"/>
    <col min="11" max="11" width="11" customWidth="1"/>
    <col min="12" max="12" width="7.6640625" customWidth="1"/>
    <col min="13" max="13" width="8.33203125" customWidth="1"/>
    <col min="14" max="14" width="7.5" customWidth="1"/>
    <col min="15" max="15" width="11" customWidth="1"/>
    <col min="16" max="16" width="11.1640625" customWidth="1"/>
    <col min="17" max="17" width="11.5" customWidth="1"/>
    <col min="257" max="257" width="4.6640625" customWidth="1"/>
    <col min="258" max="258" width="34.33203125" customWidth="1"/>
    <col min="259" max="259" width="11.33203125" customWidth="1"/>
    <col min="260" max="260" width="12" customWidth="1"/>
    <col min="261" max="261" width="11.6640625" customWidth="1"/>
    <col min="262" max="262" width="6.33203125" customWidth="1"/>
    <col min="264" max="264" width="8.1640625" customWidth="1"/>
    <col min="265" max="265" width="6.6640625" customWidth="1"/>
    <col min="267" max="267" width="7.6640625" customWidth="1"/>
    <col min="268" max="268" width="8.33203125" customWidth="1"/>
    <col min="269" max="269" width="7.5" customWidth="1"/>
    <col min="270" max="270" width="9.6640625" customWidth="1"/>
    <col min="271" max="271" width="11.1640625" customWidth="1"/>
    <col min="272" max="272" width="7.1640625" customWidth="1"/>
    <col min="273" max="273" width="15.5" customWidth="1"/>
    <col min="513" max="513" width="4.6640625" customWidth="1"/>
    <col min="514" max="514" width="34.33203125" customWidth="1"/>
    <col min="515" max="515" width="11.33203125" customWidth="1"/>
    <col min="516" max="516" width="12" customWidth="1"/>
    <col min="517" max="517" width="11.6640625" customWidth="1"/>
    <col min="518" max="518" width="6.33203125" customWidth="1"/>
    <col min="520" max="520" width="8.1640625" customWidth="1"/>
    <col min="521" max="521" width="6.6640625" customWidth="1"/>
    <col min="523" max="523" width="7.6640625" customWidth="1"/>
    <col min="524" max="524" width="8.33203125" customWidth="1"/>
    <col min="525" max="525" width="7.5" customWidth="1"/>
    <col min="526" max="526" width="9.6640625" customWidth="1"/>
    <col min="527" max="527" width="11.1640625" customWidth="1"/>
    <col min="528" max="528" width="7.1640625" customWidth="1"/>
    <col min="529" max="529" width="15.5" customWidth="1"/>
    <col min="769" max="769" width="4.6640625" customWidth="1"/>
    <col min="770" max="770" width="34.33203125" customWidth="1"/>
    <col min="771" max="771" width="11.33203125" customWidth="1"/>
    <col min="772" max="772" width="12" customWidth="1"/>
    <col min="773" max="773" width="11.6640625" customWidth="1"/>
    <col min="774" max="774" width="6.33203125" customWidth="1"/>
    <col min="776" max="776" width="8.1640625" customWidth="1"/>
    <col min="777" max="777" width="6.6640625" customWidth="1"/>
    <col min="779" max="779" width="7.6640625" customWidth="1"/>
    <col min="780" max="780" width="8.33203125" customWidth="1"/>
    <col min="781" max="781" width="7.5" customWidth="1"/>
    <col min="782" max="782" width="9.6640625" customWidth="1"/>
    <col min="783" max="783" width="11.1640625" customWidth="1"/>
    <col min="784" max="784" width="7.1640625" customWidth="1"/>
    <col min="785" max="785" width="15.5" customWidth="1"/>
    <col min="1025" max="1025" width="4.6640625" customWidth="1"/>
    <col min="1026" max="1026" width="34.33203125" customWidth="1"/>
    <col min="1027" max="1027" width="11.33203125" customWidth="1"/>
    <col min="1028" max="1028" width="12" customWidth="1"/>
    <col min="1029" max="1029" width="11.6640625" customWidth="1"/>
    <col min="1030" max="1030" width="6.33203125" customWidth="1"/>
    <col min="1032" max="1032" width="8.1640625" customWidth="1"/>
    <col min="1033" max="1033" width="6.6640625" customWidth="1"/>
    <col min="1035" max="1035" width="7.6640625" customWidth="1"/>
    <col min="1036" max="1036" width="8.33203125" customWidth="1"/>
    <col min="1037" max="1037" width="7.5" customWidth="1"/>
    <col min="1038" max="1038" width="9.6640625" customWidth="1"/>
    <col min="1039" max="1039" width="11.1640625" customWidth="1"/>
    <col min="1040" max="1040" width="7.1640625" customWidth="1"/>
    <col min="1041" max="1041" width="15.5" customWidth="1"/>
    <col min="1281" max="1281" width="4.6640625" customWidth="1"/>
    <col min="1282" max="1282" width="34.33203125" customWidth="1"/>
    <col min="1283" max="1283" width="11.33203125" customWidth="1"/>
    <col min="1284" max="1284" width="12" customWidth="1"/>
    <col min="1285" max="1285" width="11.6640625" customWidth="1"/>
    <col min="1286" max="1286" width="6.33203125" customWidth="1"/>
    <col min="1288" max="1288" width="8.1640625" customWidth="1"/>
    <col min="1289" max="1289" width="6.6640625" customWidth="1"/>
    <col min="1291" max="1291" width="7.6640625" customWidth="1"/>
    <col min="1292" max="1292" width="8.33203125" customWidth="1"/>
    <col min="1293" max="1293" width="7.5" customWidth="1"/>
    <col min="1294" max="1294" width="9.6640625" customWidth="1"/>
    <col min="1295" max="1295" width="11.1640625" customWidth="1"/>
    <col min="1296" max="1296" width="7.1640625" customWidth="1"/>
    <col min="1297" max="1297" width="15.5" customWidth="1"/>
    <col min="1537" max="1537" width="4.6640625" customWidth="1"/>
    <col min="1538" max="1538" width="34.33203125" customWidth="1"/>
    <col min="1539" max="1539" width="11.33203125" customWidth="1"/>
    <col min="1540" max="1540" width="12" customWidth="1"/>
    <col min="1541" max="1541" width="11.6640625" customWidth="1"/>
    <col min="1542" max="1542" width="6.33203125" customWidth="1"/>
    <col min="1544" max="1544" width="8.1640625" customWidth="1"/>
    <col min="1545" max="1545" width="6.6640625" customWidth="1"/>
    <col min="1547" max="1547" width="7.6640625" customWidth="1"/>
    <col min="1548" max="1548" width="8.33203125" customWidth="1"/>
    <col min="1549" max="1549" width="7.5" customWidth="1"/>
    <col min="1550" max="1550" width="9.6640625" customWidth="1"/>
    <col min="1551" max="1551" width="11.1640625" customWidth="1"/>
    <col min="1552" max="1552" width="7.1640625" customWidth="1"/>
    <col min="1553" max="1553" width="15.5" customWidth="1"/>
    <col min="1793" max="1793" width="4.6640625" customWidth="1"/>
    <col min="1794" max="1794" width="34.33203125" customWidth="1"/>
    <col min="1795" max="1795" width="11.33203125" customWidth="1"/>
    <col min="1796" max="1796" width="12" customWidth="1"/>
    <col min="1797" max="1797" width="11.6640625" customWidth="1"/>
    <col min="1798" max="1798" width="6.33203125" customWidth="1"/>
    <col min="1800" max="1800" width="8.1640625" customWidth="1"/>
    <col min="1801" max="1801" width="6.6640625" customWidth="1"/>
    <col min="1803" max="1803" width="7.6640625" customWidth="1"/>
    <col min="1804" max="1804" width="8.33203125" customWidth="1"/>
    <col min="1805" max="1805" width="7.5" customWidth="1"/>
    <col min="1806" max="1806" width="9.6640625" customWidth="1"/>
    <col min="1807" max="1807" width="11.1640625" customWidth="1"/>
    <col min="1808" max="1808" width="7.1640625" customWidth="1"/>
    <col min="1809" max="1809" width="15.5" customWidth="1"/>
    <col min="2049" max="2049" width="4.6640625" customWidth="1"/>
    <col min="2050" max="2050" width="34.33203125" customWidth="1"/>
    <col min="2051" max="2051" width="11.33203125" customWidth="1"/>
    <col min="2052" max="2052" width="12" customWidth="1"/>
    <col min="2053" max="2053" width="11.6640625" customWidth="1"/>
    <col min="2054" max="2054" width="6.33203125" customWidth="1"/>
    <col min="2056" max="2056" width="8.1640625" customWidth="1"/>
    <col min="2057" max="2057" width="6.6640625" customWidth="1"/>
    <col min="2059" max="2059" width="7.6640625" customWidth="1"/>
    <col min="2060" max="2060" width="8.33203125" customWidth="1"/>
    <col min="2061" max="2061" width="7.5" customWidth="1"/>
    <col min="2062" max="2062" width="9.6640625" customWidth="1"/>
    <col min="2063" max="2063" width="11.1640625" customWidth="1"/>
    <col min="2064" max="2064" width="7.1640625" customWidth="1"/>
    <col min="2065" max="2065" width="15.5" customWidth="1"/>
    <col min="2305" max="2305" width="4.6640625" customWidth="1"/>
    <col min="2306" max="2306" width="34.33203125" customWidth="1"/>
    <col min="2307" max="2307" width="11.33203125" customWidth="1"/>
    <col min="2308" max="2308" width="12" customWidth="1"/>
    <col min="2309" max="2309" width="11.6640625" customWidth="1"/>
    <col min="2310" max="2310" width="6.33203125" customWidth="1"/>
    <col min="2312" max="2312" width="8.1640625" customWidth="1"/>
    <col min="2313" max="2313" width="6.6640625" customWidth="1"/>
    <col min="2315" max="2315" width="7.6640625" customWidth="1"/>
    <col min="2316" max="2316" width="8.33203125" customWidth="1"/>
    <col min="2317" max="2317" width="7.5" customWidth="1"/>
    <col min="2318" max="2318" width="9.6640625" customWidth="1"/>
    <col min="2319" max="2319" width="11.1640625" customWidth="1"/>
    <col min="2320" max="2320" width="7.1640625" customWidth="1"/>
    <col min="2321" max="2321" width="15.5" customWidth="1"/>
    <col min="2561" max="2561" width="4.6640625" customWidth="1"/>
    <col min="2562" max="2562" width="34.33203125" customWidth="1"/>
    <col min="2563" max="2563" width="11.33203125" customWidth="1"/>
    <col min="2564" max="2564" width="12" customWidth="1"/>
    <col min="2565" max="2565" width="11.6640625" customWidth="1"/>
    <col min="2566" max="2566" width="6.33203125" customWidth="1"/>
    <col min="2568" max="2568" width="8.1640625" customWidth="1"/>
    <col min="2569" max="2569" width="6.6640625" customWidth="1"/>
    <col min="2571" max="2571" width="7.6640625" customWidth="1"/>
    <col min="2572" max="2572" width="8.33203125" customWidth="1"/>
    <col min="2573" max="2573" width="7.5" customWidth="1"/>
    <col min="2574" max="2574" width="9.6640625" customWidth="1"/>
    <col min="2575" max="2575" width="11.1640625" customWidth="1"/>
    <col min="2576" max="2576" width="7.1640625" customWidth="1"/>
    <col min="2577" max="2577" width="15.5" customWidth="1"/>
    <col min="2817" max="2817" width="4.6640625" customWidth="1"/>
    <col min="2818" max="2818" width="34.33203125" customWidth="1"/>
    <col min="2819" max="2819" width="11.33203125" customWidth="1"/>
    <col min="2820" max="2820" width="12" customWidth="1"/>
    <col min="2821" max="2821" width="11.6640625" customWidth="1"/>
    <col min="2822" max="2822" width="6.33203125" customWidth="1"/>
    <col min="2824" max="2824" width="8.1640625" customWidth="1"/>
    <col min="2825" max="2825" width="6.6640625" customWidth="1"/>
    <col min="2827" max="2827" width="7.6640625" customWidth="1"/>
    <col min="2828" max="2828" width="8.33203125" customWidth="1"/>
    <col min="2829" max="2829" width="7.5" customWidth="1"/>
    <col min="2830" max="2830" width="9.6640625" customWidth="1"/>
    <col min="2831" max="2831" width="11.1640625" customWidth="1"/>
    <col min="2832" max="2832" width="7.1640625" customWidth="1"/>
    <col min="2833" max="2833" width="15.5" customWidth="1"/>
    <col min="3073" max="3073" width="4.6640625" customWidth="1"/>
    <col min="3074" max="3074" width="34.33203125" customWidth="1"/>
    <col min="3075" max="3075" width="11.33203125" customWidth="1"/>
    <col min="3076" max="3076" width="12" customWidth="1"/>
    <col min="3077" max="3077" width="11.6640625" customWidth="1"/>
    <col min="3078" max="3078" width="6.33203125" customWidth="1"/>
    <col min="3080" max="3080" width="8.1640625" customWidth="1"/>
    <col min="3081" max="3081" width="6.6640625" customWidth="1"/>
    <col min="3083" max="3083" width="7.6640625" customWidth="1"/>
    <col min="3084" max="3084" width="8.33203125" customWidth="1"/>
    <col min="3085" max="3085" width="7.5" customWidth="1"/>
    <col min="3086" max="3086" width="9.6640625" customWidth="1"/>
    <col min="3087" max="3087" width="11.1640625" customWidth="1"/>
    <col min="3088" max="3088" width="7.1640625" customWidth="1"/>
    <col min="3089" max="3089" width="15.5" customWidth="1"/>
    <col min="3329" max="3329" width="4.6640625" customWidth="1"/>
    <col min="3330" max="3330" width="34.33203125" customWidth="1"/>
    <col min="3331" max="3331" width="11.33203125" customWidth="1"/>
    <col min="3332" max="3332" width="12" customWidth="1"/>
    <col min="3333" max="3333" width="11.6640625" customWidth="1"/>
    <col min="3334" max="3334" width="6.33203125" customWidth="1"/>
    <col min="3336" max="3336" width="8.1640625" customWidth="1"/>
    <col min="3337" max="3337" width="6.6640625" customWidth="1"/>
    <col min="3339" max="3339" width="7.6640625" customWidth="1"/>
    <col min="3340" max="3340" width="8.33203125" customWidth="1"/>
    <col min="3341" max="3341" width="7.5" customWidth="1"/>
    <col min="3342" max="3342" width="9.6640625" customWidth="1"/>
    <col min="3343" max="3343" width="11.1640625" customWidth="1"/>
    <col min="3344" max="3344" width="7.1640625" customWidth="1"/>
    <col min="3345" max="3345" width="15.5" customWidth="1"/>
    <col min="3585" max="3585" width="4.6640625" customWidth="1"/>
    <col min="3586" max="3586" width="34.33203125" customWidth="1"/>
    <col min="3587" max="3587" width="11.33203125" customWidth="1"/>
    <col min="3588" max="3588" width="12" customWidth="1"/>
    <col min="3589" max="3589" width="11.6640625" customWidth="1"/>
    <col min="3590" max="3590" width="6.33203125" customWidth="1"/>
    <col min="3592" max="3592" width="8.1640625" customWidth="1"/>
    <col min="3593" max="3593" width="6.6640625" customWidth="1"/>
    <col min="3595" max="3595" width="7.6640625" customWidth="1"/>
    <col min="3596" max="3596" width="8.33203125" customWidth="1"/>
    <col min="3597" max="3597" width="7.5" customWidth="1"/>
    <col min="3598" max="3598" width="9.6640625" customWidth="1"/>
    <col min="3599" max="3599" width="11.1640625" customWidth="1"/>
    <col min="3600" max="3600" width="7.1640625" customWidth="1"/>
    <col min="3601" max="3601" width="15.5" customWidth="1"/>
    <col min="3841" max="3841" width="4.6640625" customWidth="1"/>
    <col min="3842" max="3842" width="34.33203125" customWidth="1"/>
    <col min="3843" max="3843" width="11.33203125" customWidth="1"/>
    <col min="3844" max="3844" width="12" customWidth="1"/>
    <col min="3845" max="3845" width="11.6640625" customWidth="1"/>
    <col min="3846" max="3846" width="6.33203125" customWidth="1"/>
    <col min="3848" max="3848" width="8.1640625" customWidth="1"/>
    <col min="3849" max="3849" width="6.6640625" customWidth="1"/>
    <col min="3851" max="3851" width="7.6640625" customWidth="1"/>
    <col min="3852" max="3852" width="8.33203125" customWidth="1"/>
    <col min="3853" max="3853" width="7.5" customWidth="1"/>
    <col min="3854" max="3854" width="9.6640625" customWidth="1"/>
    <col min="3855" max="3855" width="11.1640625" customWidth="1"/>
    <col min="3856" max="3856" width="7.1640625" customWidth="1"/>
    <col min="3857" max="3857" width="15.5" customWidth="1"/>
    <col min="4097" max="4097" width="4.6640625" customWidth="1"/>
    <col min="4098" max="4098" width="34.33203125" customWidth="1"/>
    <col min="4099" max="4099" width="11.33203125" customWidth="1"/>
    <col min="4100" max="4100" width="12" customWidth="1"/>
    <col min="4101" max="4101" width="11.6640625" customWidth="1"/>
    <col min="4102" max="4102" width="6.33203125" customWidth="1"/>
    <col min="4104" max="4104" width="8.1640625" customWidth="1"/>
    <col min="4105" max="4105" width="6.6640625" customWidth="1"/>
    <col min="4107" max="4107" width="7.6640625" customWidth="1"/>
    <col min="4108" max="4108" width="8.33203125" customWidth="1"/>
    <col min="4109" max="4109" width="7.5" customWidth="1"/>
    <col min="4110" max="4110" width="9.6640625" customWidth="1"/>
    <col min="4111" max="4111" width="11.1640625" customWidth="1"/>
    <col min="4112" max="4112" width="7.1640625" customWidth="1"/>
    <col min="4113" max="4113" width="15.5" customWidth="1"/>
    <col min="4353" max="4353" width="4.6640625" customWidth="1"/>
    <col min="4354" max="4354" width="34.33203125" customWidth="1"/>
    <col min="4355" max="4355" width="11.33203125" customWidth="1"/>
    <col min="4356" max="4356" width="12" customWidth="1"/>
    <col min="4357" max="4357" width="11.6640625" customWidth="1"/>
    <col min="4358" max="4358" width="6.33203125" customWidth="1"/>
    <col min="4360" max="4360" width="8.1640625" customWidth="1"/>
    <col min="4361" max="4361" width="6.6640625" customWidth="1"/>
    <col min="4363" max="4363" width="7.6640625" customWidth="1"/>
    <col min="4364" max="4364" width="8.33203125" customWidth="1"/>
    <col min="4365" max="4365" width="7.5" customWidth="1"/>
    <col min="4366" max="4366" width="9.6640625" customWidth="1"/>
    <col min="4367" max="4367" width="11.1640625" customWidth="1"/>
    <col min="4368" max="4368" width="7.1640625" customWidth="1"/>
    <col min="4369" max="4369" width="15.5" customWidth="1"/>
    <col min="4609" max="4609" width="4.6640625" customWidth="1"/>
    <col min="4610" max="4610" width="34.33203125" customWidth="1"/>
    <col min="4611" max="4611" width="11.33203125" customWidth="1"/>
    <col min="4612" max="4612" width="12" customWidth="1"/>
    <col min="4613" max="4613" width="11.6640625" customWidth="1"/>
    <col min="4614" max="4614" width="6.33203125" customWidth="1"/>
    <col min="4616" max="4616" width="8.1640625" customWidth="1"/>
    <col min="4617" max="4617" width="6.6640625" customWidth="1"/>
    <col min="4619" max="4619" width="7.6640625" customWidth="1"/>
    <col min="4620" max="4620" width="8.33203125" customWidth="1"/>
    <col min="4621" max="4621" width="7.5" customWidth="1"/>
    <col min="4622" max="4622" width="9.6640625" customWidth="1"/>
    <col min="4623" max="4623" width="11.1640625" customWidth="1"/>
    <col min="4624" max="4624" width="7.1640625" customWidth="1"/>
    <col min="4625" max="4625" width="15.5" customWidth="1"/>
    <col min="4865" max="4865" width="4.6640625" customWidth="1"/>
    <col min="4866" max="4866" width="34.33203125" customWidth="1"/>
    <col min="4867" max="4867" width="11.33203125" customWidth="1"/>
    <col min="4868" max="4868" width="12" customWidth="1"/>
    <col min="4869" max="4869" width="11.6640625" customWidth="1"/>
    <col min="4870" max="4870" width="6.33203125" customWidth="1"/>
    <col min="4872" max="4872" width="8.1640625" customWidth="1"/>
    <col min="4873" max="4873" width="6.6640625" customWidth="1"/>
    <col min="4875" max="4875" width="7.6640625" customWidth="1"/>
    <col min="4876" max="4876" width="8.33203125" customWidth="1"/>
    <col min="4877" max="4877" width="7.5" customWidth="1"/>
    <col min="4878" max="4878" width="9.6640625" customWidth="1"/>
    <col min="4879" max="4879" width="11.1640625" customWidth="1"/>
    <col min="4880" max="4880" width="7.1640625" customWidth="1"/>
    <col min="4881" max="4881" width="15.5" customWidth="1"/>
    <col min="5121" max="5121" width="4.6640625" customWidth="1"/>
    <col min="5122" max="5122" width="34.33203125" customWidth="1"/>
    <col min="5123" max="5123" width="11.33203125" customWidth="1"/>
    <col min="5124" max="5124" width="12" customWidth="1"/>
    <col min="5125" max="5125" width="11.6640625" customWidth="1"/>
    <col min="5126" max="5126" width="6.33203125" customWidth="1"/>
    <col min="5128" max="5128" width="8.1640625" customWidth="1"/>
    <col min="5129" max="5129" width="6.6640625" customWidth="1"/>
    <col min="5131" max="5131" width="7.6640625" customWidth="1"/>
    <col min="5132" max="5132" width="8.33203125" customWidth="1"/>
    <col min="5133" max="5133" width="7.5" customWidth="1"/>
    <col min="5134" max="5134" width="9.6640625" customWidth="1"/>
    <col min="5135" max="5135" width="11.1640625" customWidth="1"/>
    <col min="5136" max="5136" width="7.1640625" customWidth="1"/>
    <col min="5137" max="5137" width="15.5" customWidth="1"/>
    <col min="5377" max="5377" width="4.6640625" customWidth="1"/>
    <col min="5378" max="5378" width="34.33203125" customWidth="1"/>
    <col min="5379" max="5379" width="11.33203125" customWidth="1"/>
    <col min="5380" max="5380" width="12" customWidth="1"/>
    <col min="5381" max="5381" width="11.6640625" customWidth="1"/>
    <col min="5382" max="5382" width="6.33203125" customWidth="1"/>
    <col min="5384" max="5384" width="8.1640625" customWidth="1"/>
    <col min="5385" max="5385" width="6.6640625" customWidth="1"/>
    <col min="5387" max="5387" width="7.6640625" customWidth="1"/>
    <col min="5388" max="5388" width="8.33203125" customWidth="1"/>
    <col min="5389" max="5389" width="7.5" customWidth="1"/>
    <col min="5390" max="5390" width="9.6640625" customWidth="1"/>
    <col min="5391" max="5391" width="11.1640625" customWidth="1"/>
    <col min="5392" max="5392" width="7.1640625" customWidth="1"/>
    <col min="5393" max="5393" width="15.5" customWidth="1"/>
    <col min="5633" max="5633" width="4.6640625" customWidth="1"/>
    <col min="5634" max="5634" width="34.33203125" customWidth="1"/>
    <col min="5635" max="5635" width="11.33203125" customWidth="1"/>
    <col min="5636" max="5636" width="12" customWidth="1"/>
    <col min="5637" max="5637" width="11.6640625" customWidth="1"/>
    <col min="5638" max="5638" width="6.33203125" customWidth="1"/>
    <col min="5640" max="5640" width="8.1640625" customWidth="1"/>
    <col min="5641" max="5641" width="6.6640625" customWidth="1"/>
    <col min="5643" max="5643" width="7.6640625" customWidth="1"/>
    <col min="5644" max="5644" width="8.33203125" customWidth="1"/>
    <col min="5645" max="5645" width="7.5" customWidth="1"/>
    <col min="5646" max="5646" width="9.6640625" customWidth="1"/>
    <col min="5647" max="5647" width="11.1640625" customWidth="1"/>
    <col min="5648" max="5648" width="7.1640625" customWidth="1"/>
    <col min="5649" max="5649" width="15.5" customWidth="1"/>
    <col min="5889" max="5889" width="4.6640625" customWidth="1"/>
    <col min="5890" max="5890" width="34.33203125" customWidth="1"/>
    <col min="5891" max="5891" width="11.33203125" customWidth="1"/>
    <col min="5892" max="5892" width="12" customWidth="1"/>
    <col min="5893" max="5893" width="11.6640625" customWidth="1"/>
    <col min="5894" max="5894" width="6.33203125" customWidth="1"/>
    <col min="5896" max="5896" width="8.1640625" customWidth="1"/>
    <col min="5897" max="5897" width="6.6640625" customWidth="1"/>
    <col min="5899" max="5899" width="7.6640625" customWidth="1"/>
    <col min="5900" max="5900" width="8.33203125" customWidth="1"/>
    <col min="5901" max="5901" width="7.5" customWidth="1"/>
    <col min="5902" max="5902" width="9.6640625" customWidth="1"/>
    <col min="5903" max="5903" width="11.1640625" customWidth="1"/>
    <col min="5904" max="5904" width="7.1640625" customWidth="1"/>
    <col min="5905" max="5905" width="15.5" customWidth="1"/>
    <col min="6145" max="6145" width="4.6640625" customWidth="1"/>
    <col min="6146" max="6146" width="34.33203125" customWidth="1"/>
    <col min="6147" max="6147" width="11.33203125" customWidth="1"/>
    <col min="6148" max="6148" width="12" customWidth="1"/>
    <col min="6149" max="6149" width="11.6640625" customWidth="1"/>
    <col min="6150" max="6150" width="6.33203125" customWidth="1"/>
    <col min="6152" max="6152" width="8.1640625" customWidth="1"/>
    <col min="6153" max="6153" width="6.6640625" customWidth="1"/>
    <col min="6155" max="6155" width="7.6640625" customWidth="1"/>
    <col min="6156" max="6156" width="8.33203125" customWidth="1"/>
    <col min="6157" max="6157" width="7.5" customWidth="1"/>
    <col min="6158" max="6158" width="9.6640625" customWidth="1"/>
    <col min="6159" max="6159" width="11.1640625" customWidth="1"/>
    <col min="6160" max="6160" width="7.1640625" customWidth="1"/>
    <col min="6161" max="6161" width="15.5" customWidth="1"/>
    <col min="6401" max="6401" width="4.6640625" customWidth="1"/>
    <col min="6402" max="6402" width="34.33203125" customWidth="1"/>
    <col min="6403" max="6403" width="11.33203125" customWidth="1"/>
    <col min="6404" max="6404" width="12" customWidth="1"/>
    <col min="6405" max="6405" width="11.6640625" customWidth="1"/>
    <col min="6406" max="6406" width="6.33203125" customWidth="1"/>
    <col min="6408" max="6408" width="8.1640625" customWidth="1"/>
    <col min="6409" max="6409" width="6.6640625" customWidth="1"/>
    <col min="6411" max="6411" width="7.6640625" customWidth="1"/>
    <col min="6412" max="6412" width="8.33203125" customWidth="1"/>
    <col min="6413" max="6413" width="7.5" customWidth="1"/>
    <col min="6414" max="6414" width="9.6640625" customWidth="1"/>
    <col min="6415" max="6415" width="11.1640625" customWidth="1"/>
    <col min="6416" max="6416" width="7.1640625" customWidth="1"/>
    <col min="6417" max="6417" width="15.5" customWidth="1"/>
    <col min="6657" max="6657" width="4.6640625" customWidth="1"/>
    <col min="6658" max="6658" width="34.33203125" customWidth="1"/>
    <col min="6659" max="6659" width="11.33203125" customWidth="1"/>
    <col min="6660" max="6660" width="12" customWidth="1"/>
    <col min="6661" max="6661" width="11.6640625" customWidth="1"/>
    <col min="6662" max="6662" width="6.33203125" customWidth="1"/>
    <col min="6664" max="6664" width="8.1640625" customWidth="1"/>
    <col min="6665" max="6665" width="6.6640625" customWidth="1"/>
    <col min="6667" max="6667" width="7.6640625" customWidth="1"/>
    <col min="6668" max="6668" width="8.33203125" customWidth="1"/>
    <col min="6669" max="6669" width="7.5" customWidth="1"/>
    <col min="6670" max="6670" width="9.6640625" customWidth="1"/>
    <col min="6671" max="6671" width="11.1640625" customWidth="1"/>
    <col min="6672" max="6672" width="7.1640625" customWidth="1"/>
    <col min="6673" max="6673" width="15.5" customWidth="1"/>
    <col min="6913" max="6913" width="4.6640625" customWidth="1"/>
    <col min="6914" max="6914" width="34.33203125" customWidth="1"/>
    <col min="6915" max="6915" width="11.33203125" customWidth="1"/>
    <col min="6916" max="6916" width="12" customWidth="1"/>
    <col min="6917" max="6917" width="11.6640625" customWidth="1"/>
    <col min="6918" max="6918" width="6.33203125" customWidth="1"/>
    <col min="6920" max="6920" width="8.1640625" customWidth="1"/>
    <col min="6921" max="6921" width="6.6640625" customWidth="1"/>
    <col min="6923" max="6923" width="7.6640625" customWidth="1"/>
    <col min="6924" max="6924" width="8.33203125" customWidth="1"/>
    <col min="6925" max="6925" width="7.5" customWidth="1"/>
    <col min="6926" max="6926" width="9.6640625" customWidth="1"/>
    <col min="6927" max="6927" width="11.1640625" customWidth="1"/>
    <col min="6928" max="6928" width="7.1640625" customWidth="1"/>
    <col min="6929" max="6929" width="15.5" customWidth="1"/>
    <col min="7169" max="7169" width="4.6640625" customWidth="1"/>
    <col min="7170" max="7170" width="34.33203125" customWidth="1"/>
    <col min="7171" max="7171" width="11.33203125" customWidth="1"/>
    <col min="7172" max="7172" width="12" customWidth="1"/>
    <col min="7173" max="7173" width="11.6640625" customWidth="1"/>
    <col min="7174" max="7174" width="6.33203125" customWidth="1"/>
    <col min="7176" max="7176" width="8.1640625" customWidth="1"/>
    <col min="7177" max="7177" width="6.6640625" customWidth="1"/>
    <col min="7179" max="7179" width="7.6640625" customWidth="1"/>
    <col min="7180" max="7180" width="8.33203125" customWidth="1"/>
    <col min="7181" max="7181" width="7.5" customWidth="1"/>
    <col min="7182" max="7182" width="9.6640625" customWidth="1"/>
    <col min="7183" max="7183" width="11.1640625" customWidth="1"/>
    <col min="7184" max="7184" width="7.1640625" customWidth="1"/>
    <col min="7185" max="7185" width="15.5" customWidth="1"/>
    <col min="7425" max="7425" width="4.6640625" customWidth="1"/>
    <col min="7426" max="7426" width="34.33203125" customWidth="1"/>
    <col min="7427" max="7427" width="11.33203125" customWidth="1"/>
    <col min="7428" max="7428" width="12" customWidth="1"/>
    <col min="7429" max="7429" width="11.6640625" customWidth="1"/>
    <col min="7430" max="7430" width="6.33203125" customWidth="1"/>
    <col min="7432" max="7432" width="8.1640625" customWidth="1"/>
    <col min="7433" max="7433" width="6.6640625" customWidth="1"/>
    <col min="7435" max="7435" width="7.6640625" customWidth="1"/>
    <col min="7436" max="7436" width="8.33203125" customWidth="1"/>
    <col min="7437" max="7437" width="7.5" customWidth="1"/>
    <col min="7438" max="7438" width="9.6640625" customWidth="1"/>
    <col min="7439" max="7439" width="11.1640625" customWidth="1"/>
    <col min="7440" max="7440" width="7.1640625" customWidth="1"/>
    <col min="7441" max="7441" width="15.5" customWidth="1"/>
    <col min="7681" max="7681" width="4.6640625" customWidth="1"/>
    <col min="7682" max="7682" width="34.33203125" customWidth="1"/>
    <col min="7683" max="7683" width="11.33203125" customWidth="1"/>
    <col min="7684" max="7684" width="12" customWidth="1"/>
    <col min="7685" max="7685" width="11.6640625" customWidth="1"/>
    <col min="7686" max="7686" width="6.33203125" customWidth="1"/>
    <col min="7688" max="7688" width="8.1640625" customWidth="1"/>
    <col min="7689" max="7689" width="6.6640625" customWidth="1"/>
    <col min="7691" max="7691" width="7.6640625" customWidth="1"/>
    <col min="7692" max="7692" width="8.33203125" customWidth="1"/>
    <col min="7693" max="7693" width="7.5" customWidth="1"/>
    <col min="7694" max="7694" width="9.6640625" customWidth="1"/>
    <col min="7695" max="7695" width="11.1640625" customWidth="1"/>
    <col min="7696" max="7696" width="7.1640625" customWidth="1"/>
    <col min="7697" max="7697" width="15.5" customWidth="1"/>
    <col min="7937" max="7937" width="4.6640625" customWidth="1"/>
    <col min="7938" max="7938" width="34.33203125" customWidth="1"/>
    <col min="7939" max="7939" width="11.33203125" customWidth="1"/>
    <col min="7940" max="7940" width="12" customWidth="1"/>
    <col min="7941" max="7941" width="11.6640625" customWidth="1"/>
    <col min="7942" max="7942" width="6.33203125" customWidth="1"/>
    <col min="7944" max="7944" width="8.1640625" customWidth="1"/>
    <col min="7945" max="7945" width="6.6640625" customWidth="1"/>
    <col min="7947" max="7947" width="7.6640625" customWidth="1"/>
    <col min="7948" max="7948" width="8.33203125" customWidth="1"/>
    <col min="7949" max="7949" width="7.5" customWidth="1"/>
    <col min="7950" max="7950" width="9.6640625" customWidth="1"/>
    <col min="7951" max="7951" width="11.1640625" customWidth="1"/>
    <col min="7952" max="7952" width="7.1640625" customWidth="1"/>
    <col min="7953" max="7953" width="15.5" customWidth="1"/>
    <col min="8193" max="8193" width="4.6640625" customWidth="1"/>
    <col min="8194" max="8194" width="34.33203125" customWidth="1"/>
    <col min="8195" max="8195" width="11.33203125" customWidth="1"/>
    <col min="8196" max="8196" width="12" customWidth="1"/>
    <col min="8197" max="8197" width="11.6640625" customWidth="1"/>
    <col min="8198" max="8198" width="6.33203125" customWidth="1"/>
    <col min="8200" max="8200" width="8.1640625" customWidth="1"/>
    <col min="8201" max="8201" width="6.6640625" customWidth="1"/>
    <col min="8203" max="8203" width="7.6640625" customWidth="1"/>
    <col min="8204" max="8204" width="8.33203125" customWidth="1"/>
    <col min="8205" max="8205" width="7.5" customWidth="1"/>
    <col min="8206" max="8206" width="9.6640625" customWidth="1"/>
    <col min="8207" max="8207" width="11.1640625" customWidth="1"/>
    <col min="8208" max="8208" width="7.1640625" customWidth="1"/>
    <col min="8209" max="8209" width="15.5" customWidth="1"/>
    <col min="8449" max="8449" width="4.6640625" customWidth="1"/>
    <col min="8450" max="8450" width="34.33203125" customWidth="1"/>
    <col min="8451" max="8451" width="11.33203125" customWidth="1"/>
    <col min="8452" max="8452" width="12" customWidth="1"/>
    <col min="8453" max="8453" width="11.6640625" customWidth="1"/>
    <col min="8454" max="8454" width="6.33203125" customWidth="1"/>
    <col min="8456" max="8456" width="8.1640625" customWidth="1"/>
    <col min="8457" max="8457" width="6.6640625" customWidth="1"/>
    <col min="8459" max="8459" width="7.6640625" customWidth="1"/>
    <col min="8460" max="8460" width="8.33203125" customWidth="1"/>
    <col min="8461" max="8461" width="7.5" customWidth="1"/>
    <col min="8462" max="8462" width="9.6640625" customWidth="1"/>
    <col min="8463" max="8463" width="11.1640625" customWidth="1"/>
    <col min="8464" max="8464" width="7.1640625" customWidth="1"/>
    <col min="8465" max="8465" width="15.5" customWidth="1"/>
    <col min="8705" max="8705" width="4.6640625" customWidth="1"/>
    <col min="8706" max="8706" width="34.33203125" customWidth="1"/>
    <col min="8707" max="8707" width="11.33203125" customWidth="1"/>
    <col min="8708" max="8708" width="12" customWidth="1"/>
    <col min="8709" max="8709" width="11.6640625" customWidth="1"/>
    <col min="8710" max="8710" width="6.33203125" customWidth="1"/>
    <col min="8712" max="8712" width="8.1640625" customWidth="1"/>
    <col min="8713" max="8713" width="6.6640625" customWidth="1"/>
    <col min="8715" max="8715" width="7.6640625" customWidth="1"/>
    <col min="8716" max="8716" width="8.33203125" customWidth="1"/>
    <col min="8717" max="8717" width="7.5" customWidth="1"/>
    <col min="8718" max="8718" width="9.6640625" customWidth="1"/>
    <col min="8719" max="8719" width="11.1640625" customWidth="1"/>
    <col min="8720" max="8720" width="7.1640625" customWidth="1"/>
    <col min="8721" max="8721" width="15.5" customWidth="1"/>
    <col min="8961" max="8961" width="4.6640625" customWidth="1"/>
    <col min="8962" max="8962" width="34.33203125" customWidth="1"/>
    <col min="8963" max="8963" width="11.33203125" customWidth="1"/>
    <col min="8964" max="8964" width="12" customWidth="1"/>
    <col min="8965" max="8965" width="11.6640625" customWidth="1"/>
    <col min="8966" max="8966" width="6.33203125" customWidth="1"/>
    <col min="8968" max="8968" width="8.1640625" customWidth="1"/>
    <col min="8969" max="8969" width="6.6640625" customWidth="1"/>
    <col min="8971" max="8971" width="7.6640625" customWidth="1"/>
    <col min="8972" max="8972" width="8.33203125" customWidth="1"/>
    <col min="8973" max="8973" width="7.5" customWidth="1"/>
    <col min="8974" max="8974" width="9.6640625" customWidth="1"/>
    <col min="8975" max="8975" width="11.1640625" customWidth="1"/>
    <col min="8976" max="8976" width="7.1640625" customWidth="1"/>
    <col min="8977" max="8977" width="15.5" customWidth="1"/>
    <col min="9217" max="9217" width="4.6640625" customWidth="1"/>
    <col min="9218" max="9218" width="34.33203125" customWidth="1"/>
    <col min="9219" max="9219" width="11.33203125" customWidth="1"/>
    <col min="9220" max="9220" width="12" customWidth="1"/>
    <col min="9221" max="9221" width="11.6640625" customWidth="1"/>
    <col min="9222" max="9222" width="6.33203125" customWidth="1"/>
    <col min="9224" max="9224" width="8.1640625" customWidth="1"/>
    <col min="9225" max="9225" width="6.6640625" customWidth="1"/>
    <col min="9227" max="9227" width="7.6640625" customWidth="1"/>
    <col min="9228" max="9228" width="8.33203125" customWidth="1"/>
    <col min="9229" max="9229" width="7.5" customWidth="1"/>
    <col min="9230" max="9230" width="9.6640625" customWidth="1"/>
    <col min="9231" max="9231" width="11.1640625" customWidth="1"/>
    <col min="9232" max="9232" width="7.1640625" customWidth="1"/>
    <col min="9233" max="9233" width="15.5" customWidth="1"/>
    <col min="9473" max="9473" width="4.6640625" customWidth="1"/>
    <col min="9474" max="9474" width="34.33203125" customWidth="1"/>
    <col min="9475" max="9475" width="11.33203125" customWidth="1"/>
    <col min="9476" max="9476" width="12" customWidth="1"/>
    <col min="9477" max="9477" width="11.6640625" customWidth="1"/>
    <col min="9478" max="9478" width="6.33203125" customWidth="1"/>
    <col min="9480" max="9480" width="8.1640625" customWidth="1"/>
    <col min="9481" max="9481" width="6.6640625" customWidth="1"/>
    <col min="9483" max="9483" width="7.6640625" customWidth="1"/>
    <col min="9484" max="9484" width="8.33203125" customWidth="1"/>
    <col min="9485" max="9485" width="7.5" customWidth="1"/>
    <col min="9486" max="9486" width="9.6640625" customWidth="1"/>
    <col min="9487" max="9487" width="11.1640625" customWidth="1"/>
    <col min="9488" max="9488" width="7.1640625" customWidth="1"/>
    <col min="9489" max="9489" width="15.5" customWidth="1"/>
    <col min="9729" max="9729" width="4.6640625" customWidth="1"/>
    <col min="9730" max="9730" width="34.33203125" customWidth="1"/>
    <col min="9731" max="9731" width="11.33203125" customWidth="1"/>
    <col min="9732" max="9732" width="12" customWidth="1"/>
    <col min="9733" max="9733" width="11.6640625" customWidth="1"/>
    <col min="9734" max="9734" width="6.33203125" customWidth="1"/>
    <col min="9736" max="9736" width="8.1640625" customWidth="1"/>
    <col min="9737" max="9737" width="6.6640625" customWidth="1"/>
    <col min="9739" max="9739" width="7.6640625" customWidth="1"/>
    <col min="9740" max="9740" width="8.33203125" customWidth="1"/>
    <col min="9741" max="9741" width="7.5" customWidth="1"/>
    <col min="9742" max="9742" width="9.6640625" customWidth="1"/>
    <col min="9743" max="9743" width="11.1640625" customWidth="1"/>
    <col min="9744" max="9744" width="7.1640625" customWidth="1"/>
    <col min="9745" max="9745" width="15.5" customWidth="1"/>
    <col min="9985" max="9985" width="4.6640625" customWidth="1"/>
    <col min="9986" max="9986" width="34.33203125" customWidth="1"/>
    <col min="9987" max="9987" width="11.33203125" customWidth="1"/>
    <col min="9988" max="9988" width="12" customWidth="1"/>
    <col min="9989" max="9989" width="11.6640625" customWidth="1"/>
    <col min="9990" max="9990" width="6.33203125" customWidth="1"/>
    <col min="9992" max="9992" width="8.1640625" customWidth="1"/>
    <col min="9993" max="9993" width="6.6640625" customWidth="1"/>
    <col min="9995" max="9995" width="7.6640625" customWidth="1"/>
    <col min="9996" max="9996" width="8.33203125" customWidth="1"/>
    <col min="9997" max="9997" width="7.5" customWidth="1"/>
    <col min="9998" max="9998" width="9.6640625" customWidth="1"/>
    <col min="9999" max="9999" width="11.1640625" customWidth="1"/>
    <col min="10000" max="10000" width="7.1640625" customWidth="1"/>
    <col min="10001" max="10001" width="15.5" customWidth="1"/>
    <col min="10241" max="10241" width="4.6640625" customWidth="1"/>
    <col min="10242" max="10242" width="34.33203125" customWidth="1"/>
    <col min="10243" max="10243" width="11.33203125" customWidth="1"/>
    <col min="10244" max="10244" width="12" customWidth="1"/>
    <col min="10245" max="10245" width="11.6640625" customWidth="1"/>
    <col min="10246" max="10246" width="6.33203125" customWidth="1"/>
    <col min="10248" max="10248" width="8.1640625" customWidth="1"/>
    <col min="10249" max="10249" width="6.6640625" customWidth="1"/>
    <col min="10251" max="10251" width="7.6640625" customWidth="1"/>
    <col min="10252" max="10252" width="8.33203125" customWidth="1"/>
    <col min="10253" max="10253" width="7.5" customWidth="1"/>
    <col min="10254" max="10254" width="9.6640625" customWidth="1"/>
    <col min="10255" max="10255" width="11.1640625" customWidth="1"/>
    <col min="10256" max="10256" width="7.1640625" customWidth="1"/>
    <col min="10257" max="10257" width="15.5" customWidth="1"/>
    <col min="10497" max="10497" width="4.6640625" customWidth="1"/>
    <col min="10498" max="10498" width="34.33203125" customWidth="1"/>
    <col min="10499" max="10499" width="11.33203125" customWidth="1"/>
    <col min="10500" max="10500" width="12" customWidth="1"/>
    <col min="10501" max="10501" width="11.6640625" customWidth="1"/>
    <col min="10502" max="10502" width="6.33203125" customWidth="1"/>
    <col min="10504" max="10504" width="8.1640625" customWidth="1"/>
    <col min="10505" max="10505" width="6.6640625" customWidth="1"/>
    <col min="10507" max="10507" width="7.6640625" customWidth="1"/>
    <col min="10508" max="10508" width="8.33203125" customWidth="1"/>
    <col min="10509" max="10509" width="7.5" customWidth="1"/>
    <col min="10510" max="10510" width="9.6640625" customWidth="1"/>
    <col min="10511" max="10511" width="11.1640625" customWidth="1"/>
    <col min="10512" max="10512" width="7.1640625" customWidth="1"/>
    <col min="10513" max="10513" width="15.5" customWidth="1"/>
    <col min="10753" max="10753" width="4.6640625" customWidth="1"/>
    <col min="10754" max="10754" width="34.33203125" customWidth="1"/>
    <col min="10755" max="10755" width="11.33203125" customWidth="1"/>
    <col min="10756" max="10756" width="12" customWidth="1"/>
    <col min="10757" max="10757" width="11.6640625" customWidth="1"/>
    <col min="10758" max="10758" width="6.33203125" customWidth="1"/>
    <col min="10760" max="10760" width="8.1640625" customWidth="1"/>
    <col min="10761" max="10761" width="6.6640625" customWidth="1"/>
    <col min="10763" max="10763" width="7.6640625" customWidth="1"/>
    <col min="10764" max="10764" width="8.33203125" customWidth="1"/>
    <col min="10765" max="10765" width="7.5" customWidth="1"/>
    <col min="10766" max="10766" width="9.6640625" customWidth="1"/>
    <col min="10767" max="10767" width="11.1640625" customWidth="1"/>
    <col min="10768" max="10768" width="7.1640625" customWidth="1"/>
    <col min="10769" max="10769" width="15.5" customWidth="1"/>
    <col min="11009" max="11009" width="4.6640625" customWidth="1"/>
    <col min="11010" max="11010" width="34.33203125" customWidth="1"/>
    <col min="11011" max="11011" width="11.33203125" customWidth="1"/>
    <col min="11012" max="11012" width="12" customWidth="1"/>
    <col min="11013" max="11013" width="11.6640625" customWidth="1"/>
    <col min="11014" max="11014" width="6.33203125" customWidth="1"/>
    <col min="11016" max="11016" width="8.1640625" customWidth="1"/>
    <col min="11017" max="11017" width="6.6640625" customWidth="1"/>
    <col min="11019" max="11019" width="7.6640625" customWidth="1"/>
    <col min="11020" max="11020" width="8.33203125" customWidth="1"/>
    <col min="11021" max="11021" width="7.5" customWidth="1"/>
    <col min="11022" max="11022" width="9.6640625" customWidth="1"/>
    <col min="11023" max="11023" width="11.1640625" customWidth="1"/>
    <col min="11024" max="11024" width="7.1640625" customWidth="1"/>
    <col min="11025" max="11025" width="15.5" customWidth="1"/>
    <col min="11265" max="11265" width="4.6640625" customWidth="1"/>
    <col min="11266" max="11266" width="34.33203125" customWidth="1"/>
    <col min="11267" max="11267" width="11.33203125" customWidth="1"/>
    <col min="11268" max="11268" width="12" customWidth="1"/>
    <col min="11269" max="11269" width="11.6640625" customWidth="1"/>
    <col min="11270" max="11270" width="6.33203125" customWidth="1"/>
    <col min="11272" max="11272" width="8.1640625" customWidth="1"/>
    <col min="11273" max="11273" width="6.6640625" customWidth="1"/>
    <col min="11275" max="11275" width="7.6640625" customWidth="1"/>
    <col min="11276" max="11276" width="8.33203125" customWidth="1"/>
    <col min="11277" max="11277" width="7.5" customWidth="1"/>
    <col min="11278" max="11278" width="9.6640625" customWidth="1"/>
    <col min="11279" max="11279" width="11.1640625" customWidth="1"/>
    <col min="11280" max="11280" width="7.1640625" customWidth="1"/>
    <col min="11281" max="11281" width="15.5" customWidth="1"/>
    <col min="11521" max="11521" width="4.6640625" customWidth="1"/>
    <col min="11522" max="11522" width="34.33203125" customWidth="1"/>
    <col min="11523" max="11523" width="11.33203125" customWidth="1"/>
    <col min="11524" max="11524" width="12" customWidth="1"/>
    <col min="11525" max="11525" width="11.6640625" customWidth="1"/>
    <col min="11526" max="11526" width="6.33203125" customWidth="1"/>
    <col min="11528" max="11528" width="8.1640625" customWidth="1"/>
    <col min="11529" max="11529" width="6.6640625" customWidth="1"/>
    <col min="11531" max="11531" width="7.6640625" customWidth="1"/>
    <col min="11532" max="11532" width="8.33203125" customWidth="1"/>
    <col min="11533" max="11533" width="7.5" customWidth="1"/>
    <col min="11534" max="11534" width="9.6640625" customWidth="1"/>
    <col min="11535" max="11535" width="11.1640625" customWidth="1"/>
    <col min="11536" max="11536" width="7.1640625" customWidth="1"/>
    <col min="11537" max="11537" width="15.5" customWidth="1"/>
    <col min="11777" max="11777" width="4.6640625" customWidth="1"/>
    <col min="11778" max="11778" width="34.33203125" customWidth="1"/>
    <col min="11779" max="11779" width="11.33203125" customWidth="1"/>
    <col min="11780" max="11780" width="12" customWidth="1"/>
    <col min="11781" max="11781" width="11.6640625" customWidth="1"/>
    <col min="11782" max="11782" width="6.33203125" customWidth="1"/>
    <col min="11784" max="11784" width="8.1640625" customWidth="1"/>
    <col min="11785" max="11785" width="6.6640625" customWidth="1"/>
    <col min="11787" max="11787" width="7.6640625" customWidth="1"/>
    <col min="11788" max="11788" width="8.33203125" customWidth="1"/>
    <col min="11789" max="11789" width="7.5" customWidth="1"/>
    <col min="11790" max="11790" width="9.6640625" customWidth="1"/>
    <col min="11791" max="11791" width="11.1640625" customWidth="1"/>
    <col min="11792" max="11792" width="7.1640625" customWidth="1"/>
    <col min="11793" max="11793" width="15.5" customWidth="1"/>
    <col min="12033" max="12033" width="4.6640625" customWidth="1"/>
    <col min="12034" max="12034" width="34.33203125" customWidth="1"/>
    <col min="12035" max="12035" width="11.33203125" customWidth="1"/>
    <col min="12036" max="12036" width="12" customWidth="1"/>
    <col min="12037" max="12037" width="11.6640625" customWidth="1"/>
    <col min="12038" max="12038" width="6.33203125" customWidth="1"/>
    <col min="12040" max="12040" width="8.1640625" customWidth="1"/>
    <col min="12041" max="12041" width="6.6640625" customWidth="1"/>
    <col min="12043" max="12043" width="7.6640625" customWidth="1"/>
    <col min="12044" max="12044" width="8.33203125" customWidth="1"/>
    <col min="12045" max="12045" width="7.5" customWidth="1"/>
    <col min="12046" max="12046" width="9.6640625" customWidth="1"/>
    <col min="12047" max="12047" width="11.1640625" customWidth="1"/>
    <col min="12048" max="12048" width="7.1640625" customWidth="1"/>
    <col min="12049" max="12049" width="15.5" customWidth="1"/>
    <col min="12289" max="12289" width="4.6640625" customWidth="1"/>
    <col min="12290" max="12290" width="34.33203125" customWidth="1"/>
    <col min="12291" max="12291" width="11.33203125" customWidth="1"/>
    <col min="12292" max="12292" width="12" customWidth="1"/>
    <col min="12293" max="12293" width="11.6640625" customWidth="1"/>
    <col min="12294" max="12294" width="6.33203125" customWidth="1"/>
    <col min="12296" max="12296" width="8.1640625" customWidth="1"/>
    <col min="12297" max="12297" width="6.6640625" customWidth="1"/>
    <col min="12299" max="12299" width="7.6640625" customWidth="1"/>
    <col min="12300" max="12300" width="8.33203125" customWidth="1"/>
    <col min="12301" max="12301" width="7.5" customWidth="1"/>
    <col min="12302" max="12302" width="9.6640625" customWidth="1"/>
    <col min="12303" max="12303" width="11.1640625" customWidth="1"/>
    <col min="12304" max="12304" width="7.1640625" customWidth="1"/>
    <col min="12305" max="12305" width="15.5" customWidth="1"/>
    <col min="12545" max="12545" width="4.6640625" customWidth="1"/>
    <col min="12546" max="12546" width="34.33203125" customWidth="1"/>
    <col min="12547" max="12547" width="11.33203125" customWidth="1"/>
    <col min="12548" max="12548" width="12" customWidth="1"/>
    <col min="12549" max="12549" width="11.6640625" customWidth="1"/>
    <col min="12550" max="12550" width="6.33203125" customWidth="1"/>
    <col min="12552" max="12552" width="8.1640625" customWidth="1"/>
    <col min="12553" max="12553" width="6.6640625" customWidth="1"/>
    <col min="12555" max="12555" width="7.6640625" customWidth="1"/>
    <col min="12556" max="12556" width="8.33203125" customWidth="1"/>
    <col min="12557" max="12557" width="7.5" customWidth="1"/>
    <col min="12558" max="12558" width="9.6640625" customWidth="1"/>
    <col min="12559" max="12559" width="11.1640625" customWidth="1"/>
    <col min="12560" max="12560" width="7.1640625" customWidth="1"/>
    <col min="12561" max="12561" width="15.5" customWidth="1"/>
    <col min="12801" max="12801" width="4.6640625" customWidth="1"/>
    <col min="12802" max="12802" width="34.33203125" customWidth="1"/>
    <col min="12803" max="12803" width="11.33203125" customWidth="1"/>
    <col min="12804" max="12804" width="12" customWidth="1"/>
    <col min="12805" max="12805" width="11.6640625" customWidth="1"/>
    <col min="12806" max="12806" width="6.33203125" customWidth="1"/>
    <col min="12808" max="12808" width="8.1640625" customWidth="1"/>
    <col min="12809" max="12809" width="6.6640625" customWidth="1"/>
    <col min="12811" max="12811" width="7.6640625" customWidth="1"/>
    <col min="12812" max="12812" width="8.33203125" customWidth="1"/>
    <col min="12813" max="12813" width="7.5" customWidth="1"/>
    <col min="12814" max="12814" width="9.6640625" customWidth="1"/>
    <col min="12815" max="12815" width="11.1640625" customWidth="1"/>
    <col min="12816" max="12816" width="7.1640625" customWidth="1"/>
    <col min="12817" max="12817" width="15.5" customWidth="1"/>
    <col min="13057" max="13057" width="4.6640625" customWidth="1"/>
    <col min="13058" max="13058" width="34.33203125" customWidth="1"/>
    <col min="13059" max="13059" width="11.33203125" customWidth="1"/>
    <col min="13060" max="13060" width="12" customWidth="1"/>
    <col min="13061" max="13061" width="11.6640625" customWidth="1"/>
    <col min="13062" max="13062" width="6.33203125" customWidth="1"/>
    <col min="13064" max="13064" width="8.1640625" customWidth="1"/>
    <col min="13065" max="13065" width="6.6640625" customWidth="1"/>
    <col min="13067" max="13067" width="7.6640625" customWidth="1"/>
    <col min="13068" max="13068" width="8.33203125" customWidth="1"/>
    <col min="13069" max="13069" width="7.5" customWidth="1"/>
    <col min="13070" max="13070" width="9.6640625" customWidth="1"/>
    <col min="13071" max="13071" width="11.1640625" customWidth="1"/>
    <col min="13072" max="13072" width="7.1640625" customWidth="1"/>
    <col min="13073" max="13073" width="15.5" customWidth="1"/>
    <col min="13313" max="13313" width="4.6640625" customWidth="1"/>
    <col min="13314" max="13314" width="34.33203125" customWidth="1"/>
    <col min="13315" max="13315" width="11.33203125" customWidth="1"/>
    <col min="13316" max="13316" width="12" customWidth="1"/>
    <col min="13317" max="13317" width="11.6640625" customWidth="1"/>
    <col min="13318" max="13318" width="6.33203125" customWidth="1"/>
    <col min="13320" max="13320" width="8.1640625" customWidth="1"/>
    <col min="13321" max="13321" width="6.6640625" customWidth="1"/>
    <col min="13323" max="13323" width="7.6640625" customWidth="1"/>
    <col min="13324" max="13324" width="8.33203125" customWidth="1"/>
    <col min="13325" max="13325" width="7.5" customWidth="1"/>
    <col min="13326" max="13326" width="9.6640625" customWidth="1"/>
    <col min="13327" max="13327" width="11.1640625" customWidth="1"/>
    <col min="13328" max="13328" width="7.1640625" customWidth="1"/>
    <col min="13329" max="13329" width="15.5" customWidth="1"/>
    <col min="13569" max="13569" width="4.6640625" customWidth="1"/>
    <col min="13570" max="13570" width="34.33203125" customWidth="1"/>
    <col min="13571" max="13571" width="11.33203125" customWidth="1"/>
    <col min="13572" max="13572" width="12" customWidth="1"/>
    <col min="13573" max="13573" width="11.6640625" customWidth="1"/>
    <col min="13574" max="13574" width="6.33203125" customWidth="1"/>
    <col min="13576" max="13576" width="8.1640625" customWidth="1"/>
    <col min="13577" max="13577" width="6.6640625" customWidth="1"/>
    <col min="13579" max="13579" width="7.6640625" customWidth="1"/>
    <col min="13580" max="13580" width="8.33203125" customWidth="1"/>
    <col min="13581" max="13581" width="7.5" customWidth="1"/>
    <col min="13582" max="13582" width="9.6640625" customWidth="1"/>
    <col min="13583" max="13583" width="11.1640625" customWidth="1"/>
    <col min="13584" max="13584" width="7.1640625" customWidth="1"/>
    <col min="13585" max="13585" width="15.5" customWidth="1"/>
    <col min="13825" max="13825" width="4.6640625" customWidth="1"/>
    <col min="13826" max="13826" width="34.33203125" customWidth="1"/>
    <col min="13827" max="13827" width="11.33203125" customWidth="1"/>
    <col min="13828" max="13828" width="12" customWidth="1"/>
    <col min="13829" max="13829" width="11.6640625" customWidth="1"/>
    <col min="13830" max="13830" width="6.33203125" customWidth="1"/>
    <col min="13832" max="13832" width="8.1640625" customWidth="1"/>
    <col min="13833" max="13833" width="6.6640625" customWidth="1"/>
    <col min="13835" max="13835" width="7.6640625" customWidth="1"/>
    <col min="13836" max="13836" width="8.33203125" customWidth="1"/>
    <col min="13837" max="13837" width="7.5" customWidth="1"/>
    <col min="13838" max="13838" width="9.6640625" customWidth="1"/>
    <col min="13839" max="13839" width="11.1640625" customWidth="1"/>
    <col min="13840" max="13840" width="7.1640625" customWidth="1"/>
    <col min="13841" max="13841" width="15.5" customWidth="1"/>
    <col min="14081" max="14081" width="4.6640625" customWidth="1"/>
    <col min="14082" max="14082" width="34.33203125" customWidth="1"/>
    <col min="14083" max="14083" width="11.33203125" customWidth="1"/>
    <col min="14084" max="14084" width="12" customWidth="1"/>
    <col min="14085" max="14085" width="11.6640625" customWidth="1"/>
    <col min="14086" max="14086" width="6.33203125" customWidth="1"/>
    <col min="14088" max="14088" width="8.1640625" customWidth="1"/>
    <col min="14089" max="14089" width="6.6640625" customWidth="1"/>
    <col min="14091" max="14091" width="7.6640625" customWidth="1"/>
    <col min="14092" max="14092" width="8.33203125" customWidth="1"/>
    <col min="14093" max="14093" width="7.5" customWidth="1"/>
    <col min="14094" max="14094" width="9.6640625" customWidth="1"/>
    <col min="14095" max="14095" width="11.1640625" customWidth="1"/>
    <col min="14096" max="14096" width="7.1640625" customWidth="1"/>
    <col min="14097" max="14097" width="15.5" customWidth="1"/>
    <col min="14337" max="14337" width="4.6640625" customWidth="1"/>
    <col min="14338" max="14338" width="34.33203125" customWidth="1"/>
    <col min="14339" max="14339" width="11.33203125" customWidth="1"/>
    <col min="14340" max="14340" width="12" customWidth="1"/>
    <col min="14341" max="14341" width="11.6640625" customWidth="1"/>
    <col min="14342" max="14342" width="6.33203125" customWidth="1"/>
    <col min="14344" max="14344" width="8.1640625" customWidth="1"/>
    <col min="14345" max="14345" width="6.6640625" customWidth="1"/>
    <col min="14347" max="14347" width="7.6640625" customWidth="1"/>
    <col min="14348" max="14348" width="8.33203125" customWidth="1"/>
    <col min="14349" max="14349" width="7.5" customWidth="1"/>
    <col min="14350" max="14350" width="9.6640625" customWidth="1"/>
    <col min="14351" max="14351" width="11.1640625" customWidth="1"/>
    <col min="14352" max="14352" width="7.1640625" customWidth="1"/>
    <col min="14353" max="14353" width="15.5" customWidth="1"/>
    <col min="14593" max="14593" width="4.6640625" customWidth="1"/>
    <col min="14594" max="14594" width="34.33203125" customWidth="1"/>
    <col min="14595" max="14595" width="11.33203125" customWidth="1"/>
    <col min="14596" max="14596" width="12" customWidth="1"/>
    <col min="14597" max="14597" width="11.6640625" customWidth="1"/>
    <col min="14598" max="14598" width="6.33203125" customWidth="1"/>
    <col min="14600" max="14600" width="8.1640625" customWidth="1"/>
    <col min="14601" max="14601" width="6.6640625" customWidth="1"/>
    <col min="14603" max="14603" width="7.6640625" customWidth="1"/>
    <col min="14604" max="14604" width="8.33203125" customWidth="1"/>
    <col min="14605" max="14605" width="7.5" customWidth="1"/>
    <col min="14606" max="14606" width="9.6640625" customWidth="1"/>
    <col min="14607" max="14607" width="11.1640625" customWidth="1"/>
    <col min="14608" max="14608" width="7.1640625" customWidth="1"/>
    <col min="14609" max="14609" width="15.5" customWidth="1"/>
    <col min="14849" max="14849" width="4.6640625" customWidth="1"/>
    <col min="14850" max="14850" width="34.33203125" customWidth="1"/>
    <col min="14851" max="14851" width="11.33203125" customWidth="1"/>
    <col min="14852" max="14852" width="12" customWidth="1"/>
    <col min="14853" max="14853" width="11.6640625" customWidth="1"/>
    <col min="14854" max="14854" width="6.33203125" customWidth="1"/>
    <col min="14856" max="14856" width="8.1640625" customWidth="1"/>
    <col min="14857" max="14857" width="6.6640625" customWidth="1"/>
    <col min="14859" max="14859" width="7.6640625" customWidth="1"/>
    <col min="14860" max="14860" width="8.33203125" customWidth="1"/>
    <col min="14861" max="14861" width="7.5" customWidth="1"/>
    <col min="14862" max="14862" width="9.6640625" customWidth="1"/>
    <col min="14863" max="14863" width="11.1640625" customWidth="1"/>
    <col min="14864" max="14864" width="7.1640625" customWidth="1"/>
    <col min="14865" max="14865" width="15.5" customWidth="1"/>
    <col min="15105" max="15105" width="4.6640625" customWidth="1"/>
    <col min="15106" max="15106" width="34.33203125" customWidth="1"/>
    <col min="15107" max="15107" width="11.33203125" customWidth="1"/>
    <col min="15108" max="15108" width="12" customWidth="1"/>
    <col min="15109" max="15109" width="11.6640625" customWidth="1"/>
    <col min="15110" max="15110" width="6.33203125" customWidth="1"/>
    <col min="15112" max="15112" width="8.1640625" customWidth="1"/>
    <col min="15113" max="15113" width="6.6640625" customWidth="1"/>
    <col min="15115" max="15115" width="7.6640625" customWidth="1"/>
    <col min="15116" max="15116" width="8.33203125" customWidth="1"/>
    <col min="15117" max="15117" width="7.5" customWidth="1"/>
    <col min="15118" max="15118" width="9.6640625" customWidth="1"/>
    <col min="15119" max="15119" width="11.1640625" customWidth="1"/>
    <col min="15120" max="15120" width="7.1640625" customWidth="1"/>
    <col min="15121" max="15121" width="15.5" customWidth="1"/>
    <col min="15361" max="15361" width="4.6640625" customWidth="1"/>
    <col min="15362" max="15362" width="34.33203125" customWidth="1"/>
    <col min="15363" max="15363" width="11.33203125" customWidth="1"/>
    <col min="15364" max="15364" width="12" customWidth="1"/>
    <col min="15365" max="15365" width="11.6640625" customWidth="1"/>
    <col min="15366" max="15366" width="6.33203125" customWidth="1"/>
    <col min="15368" max="15368" width="8.1640625" customWidth="1"/>
    <col min="15369" max="15369" width="6.6640625" customWidth="1"/>
    <col min="15371" max="15371" width="7.6640625" customWidth="1"/>
    <col min="15372" max="15372" width="8.33203125" customWidth="1"/>
    <col min="15373" max="15373" width="7.5" customWidth="1"/>
    <col min="15374" max="15374" width="9.6640625" customWidth="1"/>
    <col min="15375" max="15375" width="11.1640625" customWidth="1"/>
    <col min="15376" max="15376" width="7.1640625" customWidth="1"/>
    <col min="15377" max="15377" width="15.5" customWidth="1"/>
    <col min="15617" max="15617" width="4.6640625" customWidth="1"/>
    <col min="15618" max="15618" width="34.33203125" customWidth="1"/>
    <col min="15619" max="15619" width="11.33203125" customWidth="1"/>
    <col min="15620" max="15620" width="12" customWidth="1"/>
    <col min="15621" max="15621" width="11.6640625" customWidth="1"/>
    <col min="15622" max="15622" width="6.33203125" customWidth="1"/>
    <col min="15624" max="15624" width="8.1640625" customWidth="1"/>
    <col min="15625" max="15625" width="6.6640625" customWidth="1"/>
    <col min="15627" max="15627" width="7.6640625" customWidth="1"/>
    <col min="15628" max="15628" width="8.33203125" customWidth="1"/>
    <col min="15629" max="15629" width="7.5" customWidth="1"/>
    <col min="15630" max="15630" width="9.6640625" customWidth="1"/>
    <col min="15631" max="15631" width="11.1640625" customWidth="1"/>
    <col min="15632" max="15632" width="7.1640625" customWidth="1"/>
    <col min="15633" max="15633" width="15.5" customWidth="1"/>
    <col min="15873" max="15873" width="4.6640625" customWidth="1"/>
    <col min="15874" max="15874" width="34.33203125" customWidth="1"/>
    <col min="15875" max="15875" width="11.33203125" customWidth="1"/>
    <col min="15876" max="15876" width="12" customWidth="1"/>
    <col min="15877" max="15877" width="11.6640625" customWidth="1"/>
    <col min="15878" max="15878" width="6.33203125" customWidth="1"/>
    <col min="15880" max="15880" width="8.1640625" customWidth="1"/>
    <col min="15881" max="15881" width="6.6640625" customWidth="1"/>
    <col min="15883" max="15883" width="7.6640625" customWidth="1"/>
    <col min="15884" max="15884" width="8.33203125" customWidth="1"/>
    <col min="15885" max="15885" width="7.5" customWidth="1"/>
    <col min="15886" max="15886" width="9.6640625" customWidth="1"/>
    <col min="15887" max="15887" width="11.1640625" customWidth="1"/>
    <col min="15888" max="15888" width="7.1640625" customWidth="1"/>
    <col min="15889" max="15889" width="15.5" customWidth="1"/>
    <col min="16129" max="16129" width="4.6640625" customWidth="1"/>
    <col min="16130" max="16130" width="34.33203125" customWidth="1"/>
    <col min="16131" max="16131" width="11.33203125" customWidth="1"/>
    <col min="16132" max="16132" width="12" customWidth="1"/>
    <col min="16133" max="16133" width="11.6640625" customWidth="1"/>
    <col min="16134" max="16134" width="6.33203125" customWidth="1"/>
    <col min="16136" max="16136" width="8.1640625" customWidth="1"/>
    <col min="16137" max="16137" width="6.6640625" customWidth="1"/>
    <col min="16139" max="16139" width="7.6640625" customWidth="1"/>
    <col min="16140" max="16140" width="8.33203125" customWidth="1"/>
    <col min="16141" max="16141" width="7.5" customWidth="1"/>
    <col min="16142" max="16142" width="9.6640625" customWidth="1"/>
    <col min="16143" max="16143" width="11.1640625" customWidth="1"/>
    <col min="16144" max="16144" width="7.1640625" customWidth="1"/>
    <col min="16145" max="16145" width="15.5" customWidth="1"/>
  </cols>
  <sheetData>
    <row r="1" spans="1:17" ht="13.5" x14ac:dyDescent="0.2">
      <c r="A1" s="1722" t="s">
        <v>548</v>
      </c>
      <c r="B1" s="1724" t="s">
        <v>1315</v>
      </c>
      <c r="C1" s="1722" t="s">
        <v>549</v>
      </c>
      <c r="D1" s="1722" t="s">
        <v>125</v>
      </c>
      <c r="E1" s="1722"/>
      <c r="F1" s="1722" t="s">
        <v>126</v>
      </c>
      <c r="G1" s="1722"/>
      <c r="H1" s="1722" t="s">
        <v>82</v>
      </c>
      <c r="I1" s="1721"/>
      <c r="J1" s="1721"/>
      <c r="K1" s="1721"/>
      <c r="L1" s="1721"/>
      <c r="M1" s="1721"/>
      <c r="N1" s="1721"/>
      <c r="O1" s="1720" t="s">
        <v>84</v>
      </c>
      <c r="P1" s="1721"/>
      <c r="Q1" s="1721"/>
    </row>
    <row r="2" spans="1:17" ht="89.25" x14ac:dyDescent="0.2">
      <c r="A2" s="1723"/>
      <c r="B2" s="1725"/>
      <c r="C2" s="1723"/>
      <c r="D2" s="132" t="s">
        <v>127</v>
      </c>
      <c r="E2" s="111" t="s">
        <v>128</v>
      </c>
      <c r="F2" s="111" t="s">
        <v>129</v>
      </c>
      <c r="G2" s="111" t="s">
        <v>130</v>
      </c>
      <c r="H2" s="133" t="s">
        <v>131</v>
      </c>
      <c r="I2" s="133" t="s">
        <v>132</v>
      </c>
      <c r="J2" s="133" t="s">
        <v>54</v>
      </c>
      <c r="K2" s="133" t="s">
        <v>66</v>
      </c>
      <c r="L2" s="133" t="s">
        <v>68</v>
      </c>
      <c r="M2" s="133" t="s">
        <v>75</v>
      </c>
      <c r="N2" s="133" t="s">
        <v>77</v>
      </c>
      <c r="O2" s="133" t="s">
        <v>90</v>
      </c>
      <c r="P2" s="133" t="s">
        <v>550</v>
      </c>
      <c r="Q2" s="133" t="s">
        <v>134</v>
      </c>
    </row>
    <row r="3" spans="1:17" ht="13.5" x14ac:dyDescent="0.2">
      <c r="A3" s="385">
        <v>2</v>
      </c>
      <c r="B3" s="386"/>
      <c r="C3" s="387" t="s">
        <v>146</v>
      </c>
      <c r="D3" s="382"/>
      <c r="E3" s="383"/>
      <c r="F3" s="383"/>
      <c r="G3" s="383"/>
      <c r="H3" s="384"/>
      <c r="I3" s="384"/>
      <c r="J3" s="384"/>
      <c r="K3" s="384"/>
      <c r="L3" s="384"/>
      <c r="M3" s="384"/>
      <c r="N3" s="384"/>
      <c r="O3" s="384"/>
      <c r="P3" s="384"/>
      <c r="Q3" s="384"/>
    </row>
    <row r="4" spans="1:17" ht="14.25" customHeight="1" x14ac:dyDescent="0.2">
      <c r="A4" s="110"/>
      <c r="B4" s="380">
        <v>1</v>
      </c>
      <c r="C4" s="86" t="s">
        <v>551</v>
      </c>
      <c r="D4" s="374">
        <v>2396463</v>
      </c>
      <c r="E4" s="28">
        <v>2436491</v>
      </c>
      <c r="F4" s="28">
        <f t="shared" ref="F4:F21" si="0">SUM(H4:Q4)</f>
        <v>2433899</v>
      </c>
      <c r="G4" s="112">
        <f t="shared" ref="G4:G22" si="1">F4/E4*100</f>
        <v>99.893617501562701</v>
      </c>
      <c r="H4" s="337">
        <v>6186</v>
      </c>
      <c r="I4" s="337"/>
      <c r="J4" s="337">
        <v>4150</v>
      </c>
      <c r="K4" s="338">
        <v>30809</v>
      </c>
      <c r="L4" s="338">
        <v>2413</v>
      </c>
      <c r="M4" s="338"/>
      <c r="N4" s="338"/>
      <c r="O4" s="338">
        <v>86407</v>
      </c>
      <c r="P4" s="338">
        <v>2303934</v>
      </c>
      <c r="Q4" s="114"/>
    </row>
    <row r="5" spans="1:17" ht="23.25" customHeight="1" x14ac:dyDescent="0.2">
      <c r="A5" s="110"/>
      <c r="B5" s="110">
        <v>2</v>
      </c>
      <c r="C5" s="86" t="s">
        <v>552</v>
      </c>
      <c r="D5" s="374">
        <v>2163205</v>
      </c>
      <c r="E5" s="28">
        <v>2253476</v>
      </c>
      <c r="F5" s="28">
        <f t="shared" si="0"/>
        <v>2279898</v>
      </c>
      <c r="G5" s="112">
        <f t="shared" si="1"/>
        <v>101.17249972930709</v>
      </c>
      <c r="H5" s="337">
        <v>228790</v>
      </c>
      <c r="I5" s="337"/>
      <c r="J5" s="337"/>
      <c r="K5" s="338">
        <v>880414</v>
      </c>
      <c r="L5" s="338">
        <v>740</v>
      </c>
      <c r="M5" s="338">
        <v>600</v>
      </c>
      <c r="N5" s="338"/>
      <c r="O5" s="338">
        <v>212430</v>
      </c>
      <c r="P5" s="338">
        <v>956924</v>
      </c>
      <c r="Q5" s="114"/>
    </row>
    <row r="6" spans="1:17" ht="15.75" customHeight="1" x14ac:dyDescent="0.2">
      <c r="A6" s="110"/>
      <c r="B6" s="110">
        <v>3</v>
      </c>
      <c r="C6" s="86" t="s">
        <v>553</v>
      </c>
      <c r="D6" s="374">
        <v>1209248</v>
      </c>
      <c r="E6" s="28">
        <v>1345592</v>
      </c>
      <c r="F6" s="28">
        <f t="shared" si="0"/>
        <v>1371335</v>
      </c>
      <c r="G6" s="112">
        <f t="shared" si="1"/>
        <v>101.9131356310085</v>
      </c>
      <c r="H6" s="337"/>
      <c r="I6" s="337">
        <v>800</v>
      </c>
      <c r="J6" s="337"/>
      <c r="K6" s="338">
        <v>113510</v>
      </c>
      <c r="L6" s="338">
        <v>1300</v>
      </c>
      <c r="M6" s="338"/>
      <c r="N6" s="338"/>
      <c r="O6" s="338">
        <v>148808</v>
      </c>
      <c r="P6" s="338">
        <v>1106917</v>
      </c>
      <c r="Q6" s="114"/>
    </row>
    <row r="7" spans="1:17" ht="23.25" customHeight="1" x14ac:dyDescent="0.2">
      <c r="A7" s="110"/>
      <c r="B7" s="110">
        <v>4</v>
      </c>
      <c r="C7" s="115" t="s">
        <v>554</v>
      </c>
      <c r="D7" s="375">
        <v>382822</v>
      </c>
      <c r="E7" s="114">
        <v>533334</v>
      </c>
      <c r="F7" s="28">
        <f t="shared" si="0"/>
        <v>537714</v>
      </c>
      <c r="G7" s="112">
        <f t="shared" si="1"/>
        <v>100.82124897343878</v>
      </c>
      <c r="H7" s="337"/>
      <c r="I7" s="337"/>
      <c r="J7" s="337"/>
      <c r="K7" s="338">
        <v>4378</v>
      </c>
      <c r="L7" s="338">
        <v>2</v>
      </c>
      <c r="M7" s="338"/>
      <c r="N7" s="338"/>
      <c r="O7" s="338">
        <v>118514</v>
      </c>
      <c r="P7" s="338">
        <v>414820</v>
      </c>
      <c r="Q7" s="114"/>
    </row>
    <row r="8" spans="1:17" ht="23.25" customHeight="1" x14ac:dyDescent="0.2">
      <c r="A8" s="110"/>
      <c r="B8" s="110">
        <v>5</v>
      </c>
      <c r="C8" s="115" t="s">
        <v>555</v>
      </c>
      <c r="D8" s="375">
        <v>727176</v>
      </c>
      <c r="E8" s="114">
        <v>742325</v>
      </c>
      <c r="F8" s="28">
        <f t="shared" si="0"/>
        <v>742936</v>
      </c>
      <c r="G8" s="112">
        <f t="shared" si="1"/>
        <v>100.08230896170815</v>
      </c>
      <c r="H8" s="337">
        <v>426</v>
      </c>
      <c r="I8" s="337">
        <v>144</v>
      </c>
      <c r="J8" s="337"/>
      <c r="K8" s="338">
        <v>19308</v>
      </c>
      <c r="L8" s="338"/>
      <c r="M8" s="338"/>
      <c r="N8" s="338"/>
      <c r="O8" s="338">
        <v>45951</v>
      </c>
      <c r="P8" s="338">
        <v>677107</v>
      </c>
      <c r="Q8" s="114"/>
    </row>
    <row r="9" spans="1:17" ht="23.25" customHeight="1" x14ac:dyDescent="0.2">
      <c r="A9" s="110"/>
      <c r="B9" s="110">
        <v>6</v>
      </c>
      <c r="C9" s="115" t="s">
        <v>556</v>
      </c>
      <c r="D9" s="376">
        <v>553787</v>
      </c>
      <c r="E9" s="114">
        <v>581173</v>
      </c>
      <c r="F9" s="28">
        <f t="shared" si="0"/>
        <v>578371</v>
      </c>
      <c r="G9" s="112">
        <f t="shared" si="1"/>
        <v>99.517871614820379</v>
      </c>
      <c r="H9" s="337">
        <v>370</v>
      </c>
      <c r="I9" s="337">
        <v>130</v>
      </c>
      <c r="J9" s="337"/>
      <c r="K9" s="338">
        <v>43901</v>
      </c>
      <c r="L9" s="338">
        <v>4</v>
      </c>
      <c r="M9" s="338"/>
      <c r="N9" s="338"/>
      <c r="O9" s="338">
        <v>42903</v>
      </c>
      <c r="P9" s="338">
        <v>491063</v>
      </c>
      <c r="Q9" s="114"/>
    </row>
    <row r="10" spans="1:17" ht="14.25" customHeight="1" x14ac:dyDescent="0.2">
      <c r="A10" s="110"/>
      <c r="B10" s="110">
        <v>7</v>
      </c>
      <c r="C10" s="115" t="s">
        <v>557</v>
      </c>
      <c r="D10" s="376">
        <v>645706</v>
      </c>
      <c r="E10" s="114">
        <v>652080</v>
      </c>
      <c r="F10" s="28">
        <f t="shared" si="0"/>
        <v>649730</v>
      </c>
      <c r="G10" s="112">
        <f t="shared" si="1"/>
        <v>99.63961477119372</v>
      </c>
      <c r="H10" s="337">
        <v>170</v>
      </c>
      <c r="I10" s="337"/>
      <c r="J10" s="337"/>
      <c r="K10" s="338">
        <v>27720</v>
      </c>
      <c r="L10" s="338">
        <v>1</v>
      </c>
      <c r="M10" s="338"/>
      <c r="N10" s="338">
        <v>988</v>
      </c>
      <c r="O10" s="338">
        <v>31073</v>
      </c>
      <c r="P10" s="338">
        <v>589778</v>
      </c>
      <c r="Q10" s="114"/>
    </row>
    <row r="11" spans="1:17" ht="14.25" customHeight="1" x14ac:dyDescent="0.2">
      <c r="A11" s="110"/>
      <c r="B11" s="110">
        <v>8</v>
      </c>
      <c r="C11" s="115" t="s">
        <v>558</v>
      </c>
      <c r="D11" s="376">
        <v>556909</v>
      </c>
      <c r="E11" s="114">
        <v>583913</v>
      </c>
      <c r="F11" s="28">
        <f t="shared" si="0"/>
        <v>582265</v>
      </c>
      <c r="G11" s="112">
        <f t="shared" si="1"/>
        <v>99.717766174070448</v>
      </c>
      <c r="H11" s="337">
        <v>170</v>
      </c>
      <c r="I11" s="337"/>
      <c r="J11" s="337"/>
      <c r="K11" s="338">
        <v>29085</v>
      </c>
      <c r="L11" s="338">
        <v>3</v>
      </c>
      <c r="M11" s="338"/>
      <c r="N11" s="338"/>
      <c r="O11" s="338">
        <v>24443</v>
      </c>
      <c r="P11" s="338">
        <v>528564</v>
      </c>
      <c r="Q11" s="114"/>
    </row>
    <row r="12" spans="1:17" ht="24" customHeight="1" x14ac:dyDescent="0.2">
      <c r="A12" s="110"/>
      <c r="B12" s="110">
        <v>9</v>
      </c>
      <c r="C12" s="87" t="s">
        <v>559</v>
      </c>
      <c r="D12" s="376">
        <v>102618</v>
      </c>
      <c r="E12" s="113">
        <v>108321</v>
      </c>
      <c r="F12" s="28">
        <f t="shared" si="0"/>
        <v>108320</v>
      </c>
      <c r="G12" s="112">
        <f t="shared" si="1"/>
        <v>99.999076817976203</v>
      </c>
      <c r="H12" s="360">
        <v>400</v>
      </c>
      <c r="I12" s="361"/>
      <c r="J12" s="337"/>
      <c r="K12" s="338">
        <v>36</v>
      </c>
      <c r="L12" s="338"/>
      <c r="M12" s="338"/>
      <c r="N12" s="338"/>
      <c r="O12" s="338">
        <v>2273</v>
      </c>
      <c r="P12" s="338">
        <v>105611</v>
      </c>
      <c r="Q12" s="114"/>
    </row>
    <row r="13" spans="1:17" ht="15.75" customHeight="1" x14ac:dyDescent="0.2">
      <c r="A13" s="110"/>
      <c r="B13" s="110">
        <v>10</v>
      </c>
      <c r="C13" s="115" t="s">
        <v>560</v>
      </c>
      <c r="D13" s="376">
        <v>579040</v>
      </c>
      <c r="E13" s="114">
        <v>670103</v>
      </c>
      <c r="F13" s="28">
        <f t="shared" si="0"/>
        <v>667724</v>
      </c>
      <c r="G13" s="112">
        <f t="shared" si="1"/>
        <v>99.644979950843378</v>
      </c>
      <c r="H13" s="337">
        <v>45606</v>
      </c>
      <c r="I13" s="337">
        <v>742</v>
      </c>
      <c r="J13" s="337"/>
      <c r="K13" s="338">
        <v>199621</v>
      </c>
      <c r="L13" s="338"/>
      <c r="M13" s="338">
        <v>1200</v>
      </c>
      <c r="N13" s="338"/>
      <c r="O13" s="338">
        <v>11450</v>
      </c>
      <c r="P13" s="338">
        <v>409105</v>
      </c>
      <c r="Q13" s="114"/>
    </row>
    <row r="14" spans="1:17" ht="24.75" customHeight="1" x14ac:dyDescent="0.2">
      <c r="A14" s="110"/>
      <c r="B14" s="110">
        <v>11</v>
      </c>
      <c r="C14" s="115" t="s">
        <v>561</v>
      </c>
      <c r="D14" s="377">
        <v>31295</v>
      </c>
      <c r="E14" s="113">
        <v>39058</v>
      </c>
      <c r="F14" s="28">
        <f t="shared" si="0"/>
        <v>39058</v>
      </c>
      <c r="G14" s="112">
        <f t="shared" si="1"/>
        <v>100</v>
      </c>
      <c r="H14" s="337">
        <v>3500</v>
      </c>
      <c r="I14" s="337">
        <v>260</v>
      </c>
      <c r="J14" s="337"/>
      <c r="K14" s="338">
        <v>3286</v>
      </c>
      <c r="L14" s="338"/>
      <c r="M14" s="338"/>
      <c r="N14" s="338"/>
      <c r="O14" s="338">
        <v>1589</v>
      </c>
      <c r="P14" s="338">
        <v>30423</v>
      </c>
      <c r="Q14" s="114"/>
    </row>
    <row r="15" spans="1:17" ht="23.25" customHeight="1" x14ac:dyDescent="0.2">
      <c r="A15" s="110"/>
      <c r="B15" s="110">
        <v>12</v>
      </c>
      <c r="C15" s="115" t="s">
        <v>562</v>
      </c>
      <c r="D15" s="375">
        <v>539587</v>
      </c>
      <c r="E15" s="114">
        <v>575859</v>
      </c>
      <c r="F15" s="28">
        <f t="shared" si="0"/>
        <v>565882</v>
      </c>
      <c r="G15" s="112">
        <f t="shared" si="1"/>
        <v>98.2674578325597</v>
      </c>
      <c r="H15" s="337">
        <v>18343</v>
      </c>
      <c r="I15" s="337">
        <v>234</v>
      </c>
      <c r="J15" s="337"/>
      <c r="K15" s="338">
        <v>21628</v>
      </c>
      <c r="L15" s="338"/>
      <c r="M15" s="338">
        <v>593</v>
      </c>
      <c r="N15" s="338"/>
      <c r="O15" s="338">
        <v>15380</v>
      </c>
      <c r="P15" s="338">
        <v>509704</v>
      </c>
      <c r="Q15" s="114"/>
    </row>
    <row r="16" spans="1:17" ht="24.75" customHeight="1" x14ac:dyDescent="0.2">
      <c r="A16" s="110"/>
      <c r="B16" s="110">
        <v>13</v>
      </c>
      <c r="C16" s="115" t="s">
        <v>1354</v>
      </c>
      <c r="D16" s="376">
        <v>631507</v>
      </c>
      <c r="E16" s="114">
        <v>777474</v>
      </c>
      <c r="F16" s="28">
        <f t="shared" si="0"/>
        <v>773172</v>
      </c>
      <c r="G16" s="112">
        <f t="shared" si="1"/>
        <v>99.446669599240622</v>
      </c>
      <c r="H16" s="337">
        <v>217357</v>
      </c>
      <c r="I16" s="337">
        <v>3150</v>
      </c>
      <c r="J16" s="337"/>
      <c r="K16" s="338">
        <v>135322</v>
      </c>
      <c r="L16" s="338"/>
      <c r="M16" s="338">
        <v>270</v>
      </c>
      <c r="N16" s="338"/>
      <c r="O16" s="338">
        <v>64507</v>
      </c>
      <c r="P16" s="338">
        <v>352566</v>
      </c>
      <c r="Q16" s="114"/>
    </row>
    <row r="17" spans="1:17" ht="12.75" customHeight="1" x14ac:dyDescent="0.2">
      <c r="A17" s="110"/>
      <c r="B17" s="110">
        <v>14</v>
      </c>
      <c r="C17" s="115" t="s">
        <v>563</v>
      </c>
      <c r="D17" s="376">
        <v>1118724</v>
      </c>
      <c r="E17" s="114">
        <v>1272052</v>
      </c>
      <c r="F17" s="28">
        <f t="shared" si="0"/>
        <v>1294771</v>
      </c>
      <c r="G17" s="112">
        <f t="shared" si="1"/>
        <v>101.7860118925956</v>
      </c>
      <c r="H17" s="337">
        <v>363325</v>
      </c>
      <c r="I17" s="337">
        <v>10450</v>
      </c>
      <c r="J17" s="337"/>
      <c r="K17" s="338">
        <v>385616</v>
      </c>
      <c r="L17" s="338">
        <v>28</v>
      </c>
      <c r="M17" s="338"/>
      <c r="N17" s="338"/>
      <c r="O17" s="338">
        <v>87548</v>
      </c>
      <c r="P17" s="338">
        <v>447804</v>
      </c>
      <c r="Q17" s="114"/>
    </row>
    <row r="18" spans="1:17" ht="17.25" customHeight="1" x14ac:dyDescent="0.2">
      <c r="A18" s="110"/>
      <c r="B18" s="110">
        <v>15</v>
      </c>
      <c r="C18" s="115" t="s">
        <v>564</v>
      </c>
      <c r="D18" s="376">
        <v>206530</v>
      </c>
      <c r="E18" s="114">
        <v>233459</v>
      </c>
      <c r="F18" s="28">
        <f t="shared" si="0"/>
        <v>233377</v>
      </c>
      <c r="G18" s="112">
        <f t="shared" si="1"/>
        <v>99.964876059607903</v>
      </c>
      <c r="H18" s="337">
        <v>90550</v>
      </c>
      <c r="I18" s="337"/>
      <c r="J18" s="337"/>
      <c r="K18" s="338">
        <v>41583</v>
      </c>
      <c r="L18" s="338"/>
      <c r="M18" s="338"/>
      <c r="N18" s="338"/>
      <c r="O18" s="338">
        <v>23879</v>
      </c>
      <c r="P18" s="338">
        <v>77365</v>
      </c>
      <c r="Q18" s="114"/>
    </row>
    <row r="19" spans="1:17" ht="22.5" customHeight="1" x14ac:dyDescent="0.2">
      <c r="A19" s="110"/>
      <c r="B19" s="110">
        <v>16</v>
      </c>
      <c r="C19" s="115" t="s">
        <v>565</v>
      </c>
      <c r="D19" s="376">
        <v>268284</v>
      </c>
      <c r="E19" s="114">
        <v>300222</v>
      </c>
      <c r="F19" s="28">
        <f t="shared" si="0"/>
        <v>300133</v>
      </c>
      <c r="G19" s="112">
        <f t="shared" si="1"/>
        <v>99.970355270433203</v>
      </c>
      <c r="H19" s="337"/>
      <c r="I19" s="337"/>
      <c r="J19" s="337"/>
      <c r="K19" s="338">
        <v>117885</v>
      </c>
      <c r="L19" s="338"/>
      <c r="M19" s="338"/>
      <c r="N19" s="338"/>
      <c r="O19" s="338">
        <v>37964</v>
      </c>
      <c r="P19" s="338">
        <v>144284</v>
      </c>
      <c r="Q19" s="131"/>
    </row>
    <row r="20" spans="1:17" ht="15.75" customHeight="1" x14ac:dyDescent="0.2">
      <c r="A20" s="110"/>
      <c r="B20" s="110">
        <v>17</v>
      </c>
      <c r="C20" s="87" t="s">
        <v>566</v>
      </c>
      <c r="D20" s="376">
        <v>160746</v>
      </c>
      <c r="E20" s="116">
        <v>161126</v>
      </c>
      <c r="F20" s="28">
        <f t="shared" si="0"/>
        <v>153612</v>
      </c>
      <c r="G20" s="112">
        <f t="shared" si="1"/>
        <v>95.336568896391654</v>
      </c>
      <c r="H20" s="337">
        <v>535</v>
      </c>
      <c r="I20" s="337"/>
      <c r="J20" s="337"/>
      <c r="K20" s="338">
        <v>125348</v>
      </c>
      <c r="L20" s="338"/>
      <c r="M20" s="338"/>
      <c r="N20" s="338"/>
      <c r="O20" s="338">
        <v>21144</v>
      </c>
      <c r="P20" s="338">
        <v>6585</v>
      </c>
      <c r="Q20" s="114"/>
    </row>
    <row r="21" spans="1:17" ht="25.15" customHeight="1" x14ac:dyDescent="0.2">
      <c r="A21" s="380"/>
      <c r="B21" s="110">
        <v>18</v>
      </c>
      <c r="C21" s="389" t="s">
        <v>1316</v>
      </c>
      <c r="D21" s="376">
        <v>82936</v>
      </c>
      <c r="E21" s="339">
        <v>109461</v>
      </c>
      <c r="F21" s="28">
        <f t="shared" si="0"/>
        <v>110069</v>
      </c>
      <c r="G21" s="112">
        <f t="shared" si="1"/>
        <v>100.55544897269345</v>
      </c>
      <c r="H21" s="337">
        <v>2250</v>
      </c>
      <c r="I21" s="337"/>
      <c r="J21" s="337"/>
      <c r="K21" s="338">
        <v>44631</v>
      </c>
      <c r="L21" s="338"/>
      <c r="M21" s="338"/>
      <c r="N21" s="338"/>
      <c r="O21" s="338">
        <v>13709</v>
      </c>
      <c r="P21" s="338">
        <v>49479</v>
      </c>
      <c r="Q21" s="338"/>
    </row>
    <row r="22" spans="1:17" ht="13.5" x14ac:dyDescent="0.2">
      <c r="A22" s="117"/>
      <c r="B22" s="381"/>
      <c r="C22" s="118" t="s">
        <v>567</v>
      </c>
      <c r="D22" s="119">
        <f>SUM(D4:D21)</f>
        <v>12356583</v>
      </c>
      <c r="E22" s="119">
        <f>SUM(E4:E21)</f>
        <v>13375519</v>
      </c>
      <c r="F22" s="119">
        <f>SUM(F4:F21)</f>
        <v>13422266</v>
      </c>
      <c r="G22" s="120">
        <f t="shared" si="1"/>
        <v>100.34949671859461</v>
      </c>
      <c r="H22" s="119">
        <f>SUM(H4:H21)</f>
        <v>977978</v>
      </c>
      <c r="I22" s="119">
        <f t="shared" ref="I22:Q22" si="2">SUM(I4:I21)</f>
        <v>15910</v>
      </c>
      <c r="J22" s="119">
        <f t="shared" si="2"/>
        <v>4150</v>
      </c>
      <c r="K22" s="119">
        <f t="shared" si="2"/>
        <v>2224081</v>
      </c>
      <c r="L22" s="119">
        <f t="shared" si="2"/>
        <v>4491</v>
      </c>
      <c r="M22" s="119">
        <f t="shared" si="2"/>
        <v>2663</v>
      </c>
      <c r="N22" s="119">
        <f t="shared" si="2"/>
        <v>988</v>
      </c>
      <c r="O22" s="119">
        <f t="shared" si="2"/>
        <v>989972</v>
      </c>
      <c r="P22" s="119">
        <f t="shared" si="2"/>
        <v>9202033</v>
      </c>
      <c r="Q22" s="119">
        <f t="shared" si="2"/>
        <v>0</v>
      </c>
    </row>
  </sheetData>
  <mergeCells count="7">
    <mergeCell ref="O1:Q1"/>
    <mergeCell ref="A1:A2"/>
    <mergeCell ref="C1:C2"/>
    <mergeCell ref="D1:E1"/>
    <mergeCell ref="F1:G1"/>
    <mergeCell ref="H1:N1"/>
    <mergeCell ref="B1:B2"/>
  </mergeCells>
  <printOptions horizontalCentered="1" verticalCentered="1"/>
  <pageMargins left="0.39370078740157483" right="0.39370078740157483" top="0.9055118110236221" bottom="0.27559055118110237" header="0.39370078740157483" footer="0.51181102362204722"/>
  <pageSetup paperSize="9" scale="80" orientation="landscape" r:id="rId1"/>
  <headerFooter alignWithMargins="0">
    <oddHeader>&amp;C&amp;"Times New Roman CE,Félkövér dőlt"ZALAEGERSZEG MEGYEI  JOGÚ  VÁROS  ÖNKORMÁNYZATA ÁLTAL IRÁNYÍTOTT KÖLTSÉGVETÉSI SZERVEK 
2025. ÉVI BEVÉTELI ELŐIRÁNYZATAINAK TELJESÍTÉSE
&amp;R&amp;"Times New Roman CE,Félkövér dőlt"10. melléklet
Adatok: ezer Ft-ban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selection activeCell="F25" sqref="F25"/>
    </sheetView>
  </sheetViews>
  <sheetFormatPr defaultRowHeight="12.75" x14ac:dyDescent="0.2"/>
  <cols>
    <col min="1" max="1" width="6.6640625" customWidth="1"/>
    <col min="2" max="2" width="5.5" customWidth="1"/>
    <col min="3" max="3" width="35.83203125" customWidth="1"/>
    <col min="4" max="4" width="11.6640625" customWidth="1"/>
    <col min="5" max="5" width="12.5" customWidth="1"/>
    <col min="6" max="6" width="11.5" customWidth="1"/>
    <col min="7" max="7" width="6" customWidth="1"/>
    <col min="8" max="8" width="10.5" customWidth="1"/>
    <col min="9" max="9" width="11.33203125" customWidth="1"/>
    <col min="10" max="10" width="10.33203125" customWidth="1"/>
    <col min="11" max="11" width="7.6640625" customWidth="1"/>
    <col min="12" max="12" width="10.5" customWidth="1"/>
    <col min="14" max="14" width="8" customWidth="1"/>
    <col min="15" max="15" width="10.1640625" customWidth="1"/>
    <col min="16" max="16" width="10.6640625" customWidth="1"/>
    <col min="257" max="257" width="6.6640625" customWidth="1"/>
    <col min="258" max="258" width="35.83203125" customWidth="1"/>
    <col min="259" max="259" width="11.6640625" customWidth="1"/>
    <col min="260" max="260" width="11.33203125" customWidth="1"/>
    <col min="261" max="261" width="11.5" customWidth="1"/>
    <col min="262" max="262" width="6" customWidth="1"/>
    <col min="263" max="263" width="10.5" customWidth="1"/>
    <col min="265" max="265" width="10.33203125" customWidth="1"/>
    <col min="266" max="266" width="7.6640625" customWidth="1"/>
    <col min="267" max="267" width="8.5" customWidth="1"/>
    <col min="269" max="269" width="8" customWidth="1"/>
    <col min="270" max="270" width="6" customWidth="1"/>
    <col min="271" max="271" width="6.6640625" customWidth="1"/>
    <col min="272" max="272" width="12.5" customWidth="1"/>
    <col min="513" max="513" width="6.6640625" customWidth="1"/>
    <col min="514" max="514" width="35.83203125" customWidth="1"/>
    <col min="515" max="515" width="11.6640625" customWidth="1"/>
    <col min="516" max="516" width="11.33203125" customWidth="1"/>
    <col min="517" max="517" width="11.5" customWidth="1"/>
    <col min="518" max="518" width="6" customWidth="1"/>
    <col min="519" max="519" width="10.5" customWidth="1"/>
    <col min="521" max="521" width="10.33203125" customWidth="1"/>
    <col min="522" max="522" width="7.6640625" customWidth="1"/>
    <col min="523" max="523" width="8.5" customWidth="1"/>
    <col min="525" max="525" width="8" customWidth="1"/>
    <col min="526" max="526" width="6" customWidth="1"/>
    <col min="527" max="527" width="6.6640625" customWidth="1"/>
    <col min="528" max="528" width="12.5" customWidth="1"/>
    <col min="769" max="769" width="6.6640625" customWidth="1"/>
    <col min="770" max="770" width="35.83203125" customWidth="1"/>
    <col min="771" max="771" width="11.6640625" customWidth="1"/>
    <col min="772" max="772" width="11.33203125" customWidth="1"/>
    <col min="773" max="773" width="11.5" customWidth="1"/>
    <col min="774" max="774" width="6" customWidth="1"/>
    <col min="775" max="775" width="10.5" customWidth="1"/>
    <col min="777" max="777" width="10.33203125" customWidth="1"/>
    <col min="778" max="778" width="7.6640625" customWidth="1"/>
    <col min="779" max="779" width="8.5" customWidth="1"/>
    <col min="781" max="781" width="8" customWidth="1"/>
    <col min="782" max="782" width="6" customWidth="1"/>
    <col min="783" max="783" width="6.6640625" customWidth="1"/>
    <col min="784" max="784" width="12.5" customWidth="1"/>
    <col min="1025" max="1025" width="6.6640625" customWidth="1"/>
    <col min="1026" max="1026" width="35.83203125" customWidth="1"/>
    <col min="1027" max="1027" width="11.6640625" customWidth="1"/>
    <col min="1028" max="1028" width="11.33203125" customWidth="1"/>
    <col min="1029" max="1029" width="11.5" customWidth="1"/>
    <col min="1030" max="1030" width="6" customWidth="1"/>
    <col min="1031" max="1031" width="10.5" customWidth="1"/>
    <col min="1033" max="1033" width="10.33203125" customWidth="1"/>
    <col min="1034" max="1034" width="7.6640625" customWidth="1"/>
    <col min="1035" max="1035" width="8.5" customWidth="1"/>
    <col min="1037" max="1037" width="8" customWidth="1"/>
    <col min="1038" max="1038" width="6" customWidth="1"/>
    <col min="1039" max="1039" width="6.6640625" customWidth="1"/>
    <col min="1040" max="1040" width="12.5" customWidth="1"/>
    <col min="1281" max="1281" width="6.6640625" customWidth="1"/>
    <col min="1282" max="1282" width="35.83203125" customWidth="1"/>
    <col min="1283" max="1283" width="11.6640625" customWidth="1"/>
    <col min="1284" max="1284" width="11.33203125" customWidth="1"/>
    <col min="1285" max="1285" width="11.5" customWidth="1"/>
    <col min="1286" max="1286" width="6" customWidth="1"/>
    <col min="1287" max="1287" width="10.5" customWidth="1"/>
    <col min="1289" max="1289" width="10.33203125" customWidth="1"/>
    <col min="1290" max="1290" width="7.6640625" customWidth="1"/>
    <col min="1291" max="1291" width="8.5" customWidth="1"/>
    <col min="1293" max="1293" width="8" customWidth="1"/>
    <col min="1294" max="1294" width="6" customWidth="1"/>
    <col min="1295" max="1295" width="6.6640625" customWidth="1"/>
    <col min="1296" max="1296" width="12.5" customWidth="1"/>
    <col min="1537" max="1537" width="6.6640625" customWidth="1"/>
    <col min="1538" max="1538" width="35.83203125" customWidth="1"/>
    <col min="1539" max="1539" width="11.6640625" customWidth="1"/>
    <col min="1540" max="1540" width="11.33203125" customWidth="1"/>
    <col min="1541" max="1541" width="11.5" customWidth="1"/>
    <col min="1542" max="1542" width="6" customWidth="1"/>
    <col min="1543" max="1543" width="10.5" customWidth="1"/>
    <col min="1545" max="1545" width="10.33203125" customWidth="1"/>
    <col min="1546" max="1546" width="7.6640625" customWidth="1"/>
    <col min="1547" max="1547" width="8.5" customWidth="1"/>
    <col min="1549" max="1549" width="8" customWidth="1"/>
    <col min="1550" max="1550" width="6" customWidth="1"/>
    <col min="1551" max="1551" width="6.6640625" customWidth="1"/>
    <col min="1552" max="1552" width="12.5" customWidth="1"/>
    <col min="1793" max="1793" width="6.6640625" customWidth="1"/>
    <col min="1794" max="1794" width="35.83203125" customWidth="1"/>
    <col min="1795" max="1795" width="11.6640625" customWidth="1"/>
    <col min="1796" max="1796" width="11.33203125" customWidth="1"/>
    <col min="1797" max="1797" width="11.5" customWidth="1"/>
    <col min="1798" max="1798" width="6" customWidth="1"/>
    <col min="1799" max="1799" width="10.5" customWidth="1"/>
    <col min="1801" max="1801" width="10.33203125" customWidth="1"/>
    <col min="1802" max="1802" width="7.6640625" customWidth="1"/>
    <col min="1803" max="1803" width="8.5" customWidth="1"/>
    <col min="1805" max="1805" width="8" customWidth="1"/>
    <col min="1806" max="1806" width="6" customWidth="1"/>
    <col min="1807" max="1807" width="6.6640625" customWidth="1"/>
    <col min="1808" max="1808" width="12.5" customWidth="1"/>
    <col min="2049" max="2049" width="6.6640625" customWidth="1"/>
    <col min="2050" max="2050" width="35.83203125" customWidth="1"/>
    <col min="2051" max="2051" width="11.6640625" customWidth="1"/>
    <col min="2052" max="2052" width="11.33203125" customWidth="1"/>
    <col min="2053" max="2053" width="11.5" customWidth="1"/>
    <col min="2054" max="2054" width="6" customWidth="1"/>
    <col min="2055" max="2055" width="10.5" customWidth="1"/>
    <col min="2057" max="2057" width="10.33203125" customWidth="1"/>
    <col min="2058" max="2058" width="7.6640625" customWidth="1"/>
    <col min="2059" max="2059" width="8.5" customWidth="1"/>
    <col min="2061" max="2061" width="8" customWidth="1"/>
    <col min="2062" max="2062" width="6" customWidth="1"/>
    <col min="2063" max="2063" width="6.6640625" customWidth="1"/>
    <col min="2064" max="2064" width="12.5" customWidth="1"/>
    <col min="2305" max="2305" width="6.6640625" customWidth="1"/>
    <col min="2306" max="2306" width="35.83203125" customWidth="1"/>
    <col min="2307" max="2307" width="11.6640625" customWidth="1"/>
    <col min="2308" max="2308" width="11.33203125" customWidth="1"/>
    <col min="2309" max="2309" width="11.5" customWidth="1"/>
    <col min="2310" max="2310" width="6" customWidth="1"/>
    <col min="2311" max="2311" width="10.5" customWidth="1"/>
    <col min="2313" max="2313" width="10.33203125" customWidth="1"/>
    <col min="2314" max="2314" width="7.6640625" customWidth="1"/>
    <col min="2315" max="2315" width="8.5" customWidth="1"/>
    <col min="2317" max="2317" width="8" customWidth="1"/>
    <col min="2318" max="2318" width="6" customWidth="1"/>
    <col min="2319" max="2319" width="6.6640625" customWidth="1"/>
    <col min="2320" max="2320" width="12.5" customWidth="1"/>
    <col min="2561" max="2561" width="6.6640625" customWidth="1"/>
    <col min="2562" max="2562" width="35.83203125" customWidth="1"/>
    <col min="2563" max="2563" width="11.6640625" customWidth="1"/>
    <col min="2564" max="2564" width="11.33203125" customWidth="1"/>
    <col min="2565" max="2565" width="11.5" customWidth="1"/>
    <col min="2566" max="2566" width="6" customWidth="1"/>
    <col min="2567" max="2567" width="10.5" customWidth="1"/>
    <col min="2569" max="2569" width="10.33203125" customWidth="1"/>
    <col min="2570" max="2570" width="7.6640625" customWidth="1"/>
    <col min="2571" max="2571" width="8.5" customWidth="1"/>
    <col min="2573" max="2573" width="8" customWidth="1"/>
    <col min="2574" max="2574" width="6" customWidth="1"/>
    <col min="2575" max="2575" width="6.6640625" customWidth="1"/>
    <col min="2576" max="2576" width="12.5" customWidth="1"/>
    <col min="2817" max="2817" width="6.6640625" customWidth="1"/>
    <col min="2818" max="2818" width="35.83203125" customWidth="1"/>
    <col min="2819" max="2819" width="11.6640625" customWidth="1"/>
    <col min="2820" max="2820" width="11.33203125" customWidth="1"/>
    <col min="2821" max="2821" width="11.5" customWidth="1"/>
    <col min="2822" max="2822" width="6" customWidth="1"/>
    <col min="2823" max="2823" width="10.5" customWidth="1"/>
    <col min="2825" max="2825" width="10.33203125" customWidth="1"/>
    <col min="2826" max="2826" width="7.6640625" customWidth="1"/>
    <col min="2827" max="2827" width="8.5" customWidth="1"/>
    <col min="2829" max="2829" width="8" customWidth="1"/>
    <col min="2830" max="2830" width="6" customWidth="1"/>
    <col min="2831" max="2831" width="6.6640625" customWidth="1"/>
    <col min="2832" max="2832" width="12.5" customWidth="1"/>
    <col min="3073" max="3073" width="6.6640625" customWidth="1"/>
    <col min="3074" max="3074" width="35.83203125" customWidth="1"/>
    <col min="3075" max="3075" width="11.6640625" customWidth="1"/>
    <col min="3076" max="3076" width="11.33203125" customWidth="1"/>
    <col min="3077" max="3077" width="11.5" customWidth="1"/>
    <col min="3078" max="3078" width="6" customWidth="1"/>
    <col min="3079" max="3079" width="10.5" customWidth="1"/>
    <col min="3081" max="3081" width="10.33203125" customWidth="1"/>
    <col min="3082" max="3082" width="7.6640625" customWidth="1"/>
    <col min="3083" max="3083" width="8.5" customWidth="1"/>
    <col min="3085" max="3085" width="8" customWidth="1"/>
    <col min="3086" max="3086" width="6" customWidth="1"/>
    <col min="3087" max="3087" width="6.6640625" customWidth="1"/>
    <col min="3088" max="3088" width="12.5" customWidth="1"/>
    <col min="3329" max="3329" width="6.6640625" customWidth="1"/>
    <col min="3330" max="3330" width="35.83203125" customWidth="1"/>
    <col min="3331" max="3331" width="11.6640625" customWidth="1"/>
    <col min="3332" max="3332" width="11.33203125" customWidth="1"/>
    <col min="3333" max="3333" width="11.5" customWidth="1"/>
    <col min="3334" max="3334" width="6" customWidth="1"/>
    <col min="3335" max="3335" width="10.5" customWidth="1"/>
    <col min="3337" max="3337" width="10.33203125" customWidth="1"/>
    <col min="3338" max="3338" width="7.6640625" customWidth="1"/>
    <col min="3339" max="3339" width="8.5" customWidth="1"/>
    <col min="3341" max="3341" width="8" customWidth="1"/>
    <col min="3342" max="3342" width="6" customWidth="1"/>
    <col min="3343" max="3343" width="6.6640625" customWidth="1"/>
    <col min="3344" max="3344" width="12.5" customWidth="1"/>
    <col min="3585" max="3585" width="6.6640625" customWidth="1"/>
    <col min="3586" max="3586" width="35.83203125" customWidth="1"/>
    <col min="3587" max="3587" width="11.6640625" customWidth="1"/>
    <col min="3588" max="3588" width="11.33203125" customWidth="1"/>
    <col min="3589" max="3589" width="11.5" customWidth="1"/>
    <col min="3590" max="3590" width="6" customWidth="1"/>
    <col min="3591" max="3591" width="10.5" customWidth="1"/>
    <col min="3593" max="3593" width="10.33203125" customWidth="1"/>
    <col min="3594" max="3594" width="7.6640625" customWidth="1"/>
    <col min="3595" max="3595" width="8.5" customWidth="1"/>
    <col min="3597" max="3597" width="8" customWidth="1"/>
    <col min="3598" max="3598" width="6" customWidth="1"/>
    <col min="3599" max="3599" width="6.6640625" customWidth="1"/>
    <col min="3600" max="3600" width="12.5" customWidth="1"/>
    <col min="3841" max="3841" width="6.6640625" customWidth="1"/>
    <col min="3842" max="3842" width="35.83203125" customWidth="1"/>
    <col min="3843" max="3843" width="11.6640625" customWidth="1"/>
    <col min="3844" max="3844" width="11.33203125" customWidth="1"/>
    <col min="3845" max="3845" width="11.5" customWidth="1"/>
    <col min="3846" max="3846" width="6" customWidth="1"/>
    <col min="3847" max="3847" width="10.5" customWidth="1"/>
    <col min="3849" max="3849" width="10.33203125" customWidth="1"/>
    <col min="3850" max="3850" width="7.6640625" customWidth="1"/>
    <col min="3851" max="3851" width="8.5" customWidth="1"/>
    <col min="3853" max="3853" width="8" customWidth="1"/>
    <col min="3854" max="3854" width="6" customWidth="1"/>
    <col min="3855" max="3855" width="6.6640625" customWidth="1"/>
    <col min="3856" max="3856" width="12.5" customWidth="1"/>
    <col min="4097" max="4097" width="6.6640625" customWidth="1"/>
    <col min="4098" max="4098" width="35.83203125" customWidth="1"/>
    <col min="4099" max="4099" width="11.6640625" customWidth="1"/>
    <col min="4100" max="4100" width="11.33203125" customWidth="1"/>
    <col min="4101" max="4101" width="11.5" customWidth="1"/>
    <col min="4102" max="4102" width="6" customWidth="1"/>
    <col min="4103" max="4103" width="10.5" customWidth="1"/>
    <col min="4105" max="4105" width="10.33203125" customWidth="1"/>
    <col min="4106" max="4106" width="7.6640625" customWidth="1"/>
    <col min="4107" max="4107" width="8.5" customWidth="1"/>
    <col min="4109" max="4109" width="8" customWidth="1"/>
    <col min="4110" max="4110" width="6" customWidth="1"/>
    <col min="4111" max="4111" width="6.6640625" customWidth="1"/>
    <col min="4112" max="4112" width="12.5" customWidth="1"/>
    <col min="4353" max="4353" width="6.6640625" customWidth="1"/>
    <col min="4354" max="4354" width="35.83203125" customWidth="1"/>
    <col min="4355" max="4355" width="11.6640625" customWidth="1"/>
    <col min="4356" max="4356" width="11.33203125" customWidth="1"/>
    <col min="4357" max="4357" width="11.5" customWidth="1"/>
    <col min="4358" max="4358" width="6" customWidth="1"/>
    <col min="4359" max="4359" width="10.5" customWidth="1"/>
    <col min="4361" max="4361" width="10.33203125" customWidth="1"/>
    <col min="4362" max="4362" width="7.6640625" customWidth="1"/>
    <col min="4363" max="4363" width="8.5" customWidth="1"/>
    <col min="4365" max="4365" width="8" customWidth="1"/>
    <col min="4366" max="4366" width="6" customWidth="1"/>
    <col min="4367" max="4367" width="6.6640625" customWidth="1"/>
    <col min="4368" max="4368" width="12.5" customWidth="1"/>
    <col min="4609" max="4609" width="6.6640625" customWidth="1"/>
    <col min="4610" max="4610" width="35.83203125" customWidth="1"/>
    <col min="4611" max="4611" width="11.6640625" customWidth="1"/>
    <col min="4612" max="4612" width="11.33203125" customWidth="1"/>
    <col min="4613" max="4613" width="11.5" customWidth="1"/>
    <col min="4614" max="4614" width="6" customWidth="1"/>
    <col min="4615" max="4615" width="10.5" customWidth="1"/>
    <col min="4617" max="4617" width="10.33203125" customWidth="1"/>
    <col min="4618" max="4618" width="7.6640625" customWidth="1"/>
    <col min="4619" max="4619" width="8.5" customWidth="1"/>
    <col min="4621" max="4621" width="8" customWidth="1"/>
    <col min="4622" max="4622" width="6" customWidth="1"/>
    <col min="4623" max="4623" width="6.6640625" customWidth="1"/>
    <col min="4624" max="4624" width="12.5" customWidth="1"/>
    <col min="4865" max="4865" width="6.6640625" customWidth="1"/>
    <col min="4866" max="4866" width="35.83203125" customWidth="1"/>
    <col min="4867" max="4867" width="11.6640625" customWidth="1"/>
    <col min="4868" max="4868" width="11.33203125" customWidth="1"/>
    <col min="4869" max="4869" width="11.5" customWidth="1"/>
    <col min="4870" max="4870" width="6" customWidth="1"/>
    <col min="4871" max="4871" width="10.5" customWidth="1"/>
    <col min="4873" max="4873" width="10.33203125" customWidth="1"/>
    <col min="4874" max="4874" width="7.6640625" customWidth="1"/>
    <col min="4875" max="4875" width="8.5" customWidth="1"/>
    <col min="4877" max="4877" width="8" customWidth="1"/>
    <col min="4878" max="4878" width="6" customWidth="1"/>
    <col min="4879" max="4879" width="6.6640625" customWidth="1"/>
    <col min="4880" max="4880" width="12.5" customWidth="1"/>
    <col min="5121" max="5121" width="6.6640625" customWidth="1"/>
    <col min="5122" max="5122" width="35.83203125" customWidth="1"/>
    <col min="5123" max="5123" width="11.6640625" customWidth="1"/>
    <col min="5124" max="5124" width="11.33203125" customWidth="1"/>
    <col min="5125" max="5125" width="11.5" customWidth="1"/>
    <col min="5126" max="5126" width="6" customWidth="1"/>
    <col min="5127" max="5127" width="10.5" customWidth="1"/>
    <col min="5129" max="5129" width="10.33203125" customWidth="1"/>
    <col min="5130" max="5130" width="7.6640625" customWidth="1"/>
    <col min="5131" max="5131" width="8.5" customWidth="1"/>
    <col min="5133" max="5133" width="8" customWidth="1"/>
    <col min="5134" max="5134" width="6" customWidth="1"/>
    <col min="5135" max="5135" width="6.6640625" customWidth="1"/>
    <col min="5136" max="5136" width="12.5" customWidth="1"/>
    <col min="5377" max="5377" width="6.6640625" customWidth="1"/>
    <col min="5378" max="5378" width="35.83203125" customWidth="1"/>
    <col min="5379" max="5379" width="11.6640625" customWidth="1"/>
    <col min="5380" max="5380" width="11.33203125" customWidth="1"/>
    <col min="5381" max="5381" width="11.5" customWidth="1"/>
    <col min="5382" max="5382" width="6" customWidth="1"/>
    <col min="5383" max="5383" width="10.5" customWidth="1"/>
    <col min="5385" max="5385" width="10.33203125" customWidth="1"/>
    <col min="5386" max="5386" width="7.6640625" customWidth="1"/>
    <col min="5387" max="5387" width="8.5" customWidth="1"/>
    <col min="5389" max="5389" width="8" customWidth="1"/>
    <col min="5390" max="5390" width="6" customWidth="1"/>
    <col min="5391" max="5391" width="6.6640625" customWidth="1"/>
    <col min="5392" max="5392" width="12.5" customWidth="1"/>
    <col min="5633" max="5633" width="6.6640625" customWidth="1"/>
    <col min="5634" max="5634" width="35.83203125" customWidth="1"/>
    <col min="5635" max="5635" width="11.6640625" customWidth="1"/>
    <col min="5636" max="5636" width="11.33203125" customWidth="1"/>
    <col min="5637" max="5637" width="11.5" customWidth="1"/>
    <col min="5638" max="5638" width="6" customWidth="1"/>
    <col min="5639" max="5639" width="10.5" customWidth="1"/>
    <col min="5641" max="5641" width="10.33203125" customWidth="1"/>
    <col min="5642" max="5642" width="7.6640625" customWidth="1"/>
    <col min="5643" max="5643" width="8.5" customWidth="1"/>
    <col min="5645" max="5645" width="8" customWidth="1"/>
    <col min="5646" max="5646" width="6" customWidth="1"/>
    <col min="5647" max="5647" width="6.6640625" customWidth="1"/>
    <col min="5648" max="5648" width="12.5" customWidth="1"/>
    <col min="5889" max="5889" width="6.6640625" customWidth="1"/>
    <col min="5890" max="5890" width="35.83203125" customWidth="1"/>
    <col min="5891" max="5891" width="11.6640625" customWidth="1"/>
    <col min="5892" max="5892" width="11.33203125" customWidth="1"/>
    <col min="5893" max="5893" width="11.5" customWidth="1"/>
    <col min="5894" max="5894" width="6" customWidth="1"/>
    <col min="5895" max="5895" width="10.5" customWidth="1"/>
    <col min="5897" max="5897" width="10.33203125" customWidth="1"/>
    <col min="5898" max="5898" width="7.6640625" customWidth="1"/>
    <col min="5899" max="5899" width="8.5" customWidth="1"/>
    <col min="5901" max="5901" width="8" customWidth="1"/>
    <col min="5902" max="5902" width="6" customWidth="1"/>
    <col min="5903" max="5903" width="6.6640625" customWidth="1"/>
    <col min="5904" max="5904" width="12.5" customWidth="1"/>
    <col min="6145" max="6145" width="6.6640625" customWidth="1"/>
    <col min="6146" max="6146" width="35.83203125" customWidth="1"/>
    <col min="6147" max="6147" width="11.6640625" customWidth="1"/>
    <col min="6148" max="6148" width="11.33203125" customWidth="1"/>
    <col min="6149" max="6149" width="11.5" customWidth="1"/>
    <col min="6150" max="6150" width="6" customWidth="1"/>
    <col min="6151" max="6151" width="10.5" customWidth="1"/>
    <col min="6153" max="6153" width="10.33203125" customWidth="1"/>
    <col min="6154" max="6154" width="7.6640625" customWidth="1"/>
    <col min="6155" max="6155" width="8.5" customWidth="1"/>
    <col min="6157" max="6157" width="8" customWidth="1"/>
    <col min="6158" max="6158" width="6" customWidth="1"/>
    <col min="6159" max="6159" width="6.6640625" customWidth="1"/>
    <col min="6160" max="6160" width="12.5" customWidth="1"/>
    <col min="6401" max="6401" width="6.6640625" customWidth="1"/>
    <col min="6402" max="6402" width="35.83203125" customWidth="1"/>
    <col min="6403" max="6403" width="11.6640625" customWidth="1"/>
    <col min="6404" max="6404" width="11.33203125" customWidth="1"/>
    <col min="6405" max="6405" width="11.5" customWidth="1"/>
    <col min="6406" max="6406" width="6" customWidth="1"/>
    <col min="6407" max="6407" width="10.5" customWidth="1"/>
    <col min="6409" max="6409" width="10.33203125" customWidth="1"/>
    <col min="6410" max="6410" width="7.6640625" customWidth="1"/>
    <col min="6411" max="6411" width="8.5" customWidth="1"/>
    <col min="6413" max="6413" width="8" customWidth="1"/>
    <col min="6414" max="6414" width="6" customWidth="1"/>
    <col min="6415" max="6415" width="6.6640625" customWidth="1"/>
    <col min="6416" max="6416" width="12.5" customWidth="1"/>
    <col min="6657" max="6657" width="6.6640625" customWidth="1"/>
    <col min="6658" max="6658" width="35.83203125" customWidth="1"/>
    <col min="6659" max="6659" width="11.6640625" customWidth="1"/>
    <col min="6660" max="6660" width="11.33203125" customWidth="1"/>
    <col min="6661" max="6661" width="11.5" customWidth="1"/>
    <col min="6662" max="6662" width="6" customWidth="1"/>
    <col min="6663" max="6663" width="10.5" customWidth="1"/>
    <col min="6665" max="6665" width="10.33203125" customWidth="1"/>
    <col min="6666" max="6666" width="7.6640625" customWidth="1"/>
    <col min="6667" max="6667" width="8.5" customWidth="1"/>
    <col min="6669" max="6669" width="8" customWidth="1"/>
    <col min="6670" max="6670" width="6" customWidth="1"/>
    <col min="6671" max="6671" width="6.6640625" customWidth="1"/>
    <col min="6672" max="6672" width="12.5" customWidth="1"/>
    <col min="6913" max="6913" width="6.6640625" customWidth="1"/>
    <col min="6914" max="6914" width="35.83203125" customWidth="1"/>
    <col min="6915" max="6915" width="11.6640625" customWidth="1"/>
    <col min="6916" max="6916" width="11.33203125" customWidth="1"/>
    <col min="6917" max="6917" width="11.5" customWidth="1"/>
    <col min="6918" max="6918" width="6" customWidth="1"/>
    <col min="6919" max="6919" width="10.5" customWidth="1"/>
    <col min="6921" max="6921" width="10.33203125" customWidth="1"/>
    <col min="6922" max="6922" width="7.6640625" customWidth="1"/>
    <col min="6923" max="6923" width="8.5" customWidth="1"/>
    <col min="6925" max="6925" width="8" customWidth="1"/>
    <col min="6926" max="6926" width="6" customWidth="1"/>
    <col min="6927" max="6927" width="6.6640625" customWidth="1"/>
    <col min="6928" max="6928" width="12.5" customWidth="1"/>
    <col min="7169" max="7169" width="6.6640625" customWidth="1"/>
    <col min="7170" max="7170" width="35.83203125" customWidth="1"/>
    <col min="7171" max="7171" width="11.6640625" customWidth="1"/>
    <col min="7172" max="7172" width="11.33203125" customWidth="1"/>
    <col min="7173" max="7173" width="11.5" customWidth="1"/>
    <col min="7174" max="7174" width="6" customWidth="1"/>
    <col min="7175" max="7175" width="10.5" customWidth="1"/>
    <col min="7177" max="7177" width="10.33203125" customWidth="1"/>
    <col min="7178" max="7178" width="7.6640625" customWidth="1"/>
    <col min="7179" max="7179" width="8.5" customWidth="1"/>
    <col min="7181" max="7181" width="8" customWidth="1"/>
    <col min="7182" max="7182" width="6" customWidth="1"/>
    <col min="7183" max="7183" width="6.6640625" customWidth="1"/>
    <col min="7184" max="7184" width="12.5" customWidth="1"/>
    <col min="7425" max="7425" width="6.6640625" customWidth="1"/>
    <col min="7426" max="7426" width="35.83203125" customWidth="1"/>
    <col min="7427" max="7427" width="11.6640625" customWidth="1"/>
    <col min="7428" max="7428" width="11.33203125" customWidth="1"/>
    <col min="7429" max="7429" width="11.5" customWidth="1"/>
    <col min="7430" max="7430" width="6" customWidth="1"/>
    <col min="7431" max="7431" width="10.5" customWidth="1"/>
    <col min="7433" max="7433" width="10.33203125" customWidth="1"/>
    <col min="7434" max="7434" width="7.6640625" customWidth="1"/>
    <col min="7435" max="7435" width="8.5" customWidth="1"/>
    <col min="7437" max="7437" width="8" customWidth="1"/>
    <col min="7438" max="7438" width="6" customWidth="1"/>
    <col min="7439" max="7439" width="6.6640625" customWidth="1"/>
    <col min="7440" max="7440" width="12.5" customWidth="1"/>
    <col min="7681" max="7681" width="6.6640625" customWidth="1"/>
    <col min="7682" max="7682" width="35.83203125" customWidth="1"/>
    <col min="7683" max="7683" width="11.6640625" customWidth="1"/>
    <col min="7684" max="7684" width="11.33203125" customWidth="1"/>
    <col min="7685" max="7685" width="11.5" customWidth="1"/>
    <col min="7686" max="7686" width="6" customWidth="1"/>
    <col min="7687" max="7687" width="10.5" customWidth="1"/>
    <col min="7689" max="7689" width="10.33203125" customWidth="1"/>
    <col min="7690" max="7690" width="7.6640625" customWidth="1"/>
    <col min="7691" max="7691" width="8.5" customWidth="1"/>
    <col min="7693" max="7693" width="8" customWidth="1"/>
    <col min="7694" max="7694" width="6" customWidth="1"/>
    <col min="7695" max="7695" width="6.6640625" customWidth="1"/>
    <col min="7696" max="7696" width="12.5" customWidth="1"/>
    <col min="7937" max="7937" width="6.6640625" customWidth="1"/>
    <col min="7938" max="7938" width="35.83203125" customWidth="1"/>
    <col min="7939" max="7939" width="11.6640625" customWidth="1"/>
    <col min="7940" max="7940" width="11.33203125" customWidth="1"/>
    <col min="7941" max="7941" width="11.5" customWidth="1"/>
    <col min="7942" max="7942" width="6" customWidth="1"/>
    <col min="7943" max="7943" width="10.5" customWidth="1"/>
    <col min="7945" max="7945" width="10.33203125" customWidth="1"/>
    <col min="7946" max="7946" width="7.6640625" customWidth="1"/>
    <col min="7947" max="7947" width="8.5" customWidth="1"/>
    <col min="7949" max="7949" width="8" customWidth="1"/>
    <col min="7950" max="7950" width="6" customWidth="1"/>
    <col min="7951" max="7951" width="6.6640625" customWidth="1"/>
    <col min="7952" max="7952" width="12.5" customWidth="1"/>
    <col min="8193" max="8193" width="6.6640625" customWidth="1"/>
    <col min="8194" max="8194" width="35.83203125" customWidth="1"/>
    <col min="8195" max="8195" width="11.6640625" customWidth="1"/>
    <col min="8196" max="8196" width="11.33203125" customWidth="1"/>
    <col min="8197" max="8197" width="11.5" customWidth="1"/>
    <col min="8198" max="8198" width="6" customWidth="1"/>
    <col min="8199" max="8199" width="10.5" customWidth="1"/>
    <col min="8201" max="8201" width="10.33203125" customWidth="1"/>
    <col min="8202" max="8202" width="7.6640625" customWidth="1"/>
    <col min="8203" max="8203" width="8.5" customWidth="1"/>
    <col min="8205" max="8205" width="8" customWidth="1"/>
    <col min="8206" max="8206" width="6" customWidth="1"/>
    <col min="8207" max="8207" width="6.6640625" customWidth="1"/>
    <col min="8208" max="8208" width="12.5" customWidth="1"/>
    <col min="8449" max="8449" width="6.6640625" customWidth="1"/>
    <col min="8450" max="8450" width="35.83203125" customWidth="1"/>
    <col min="8451" max="8451" width="11.6640625" customWidth="1"/>
    <col min="8452" max="8452" width="11.33203125" customWidth="1"/>
    <col min="8453" max="8453" width="11.5" customWidth="1"/>
    <col min="8454" max="8454" width="6" customWidth="1"/>
    <col min="8455" max="8455" width="10.5" customWidth="1"/>
    <col min="8457" max="8457" width="10.33203125" customWidth="1"/>
    <col min="8458" max="8458" width="7.6640625" customWidth="1"/>
    <col min="8459" max="8459" width="8.5" customWidth="1"/>
    <col min="8461" max="8461" width="8" customWidth="1"/>
    <col min="8462" max="8462" width="6" customWidth="1"/>
    <col min="8463" max="8463" width="6.6640625" customWidth="1"/>
    <col min="8464" max="8464" width="12.5" customWidth="1"/>
    <col min="8705" max="8705" width="6.6640625" customWidth="1"/>
    <col min="8706" max="8706" width="35.83203125" customWidth="1"/>
    <col min="8707" max="8707" width="11.6640625" customWidth="1"/>
    <col min="8708" max="8708" width="11.33203125" customWidth="1"/>
    <col min="8709" max="8709" width="11.5" customWidth="1"/>
    <col min="8710" max="8710" width="6" customWidth="1"/>
    <col min="8711" max="8711" width="10.5" customWidth="1"/>
    <col min="8713" max="8713" width="10.33203125" customWidth="1"/>
    <col min="8714" max="8714" width="7.6640625" customWidth="1"/>
    <col min="8715" max="8715" width="8.5" customWidth="1"/>
    <col min="8717" max="8717" width="8" customWidth="1"/>
    <col min="8718" max="8718" width="6" customWidth="1"/>
    <col min="8719" max="8719" width="6.6640625" customWidth="1"/>
    <col min="8720" max="8720" width="12.5" customWidth="1"/>
    <col min="8961" max="8961" width="6.6640625" customWidth="1"/>
    <col min="8962" max="8962" width="35.83203125" customWidth="1"/>
    <col min="8963" max="8963" width="11.6640625" customWidth="1"/>
    <col min="8964" max="8964" width="11.33203125" customWidth="1"/>
    <col min="8965" max="8965" width="11.5" customWidth="1"/>
    <col min="8966" max="8966" width="6" customWidth="1"/>
    <col min="8967" max="8967" width="10.5" customWidth="1"/>
    <col min="8969" max="8969" width="10.33203125" customWidth="1"/>
    <col min="8970" max="8970" width="7.6640625" customWidth="1"/>
    <col min="8971" max="8971" width="8.5" customWidth="1"/>
    <col min="8973" max="8973" width="8" customWidth="1"/>
    <col min="8974" max="8974" width="6" customWidth="1"/>
    <col min="8975" max="8975" width="6.6640625" customWidth="1"/>
    <col min="8976" max="8976" width="12.5" customWidth="1"/>
    <col min="9217" max="9217" width="6.6640625" customWidth="1"/>
    <col min="9218" max="9218" width="35.83203125" customWidth="1"/>
    <col min="9219" max="9219" width="11.6640625" customWidth="1"/>
    <col min="9220" max="9220" width="11.33203125" customWidth="1"/>
    <col min="9221" max="9221" width="11.5" customWidth="1"/>
    <col min="9222" max="9222" width="6" customWidth="1"/>
    <col min="9223" max="9223" width="10.5" customWidth="1"/>
    <col min="9225" max="9225" width="10.33203125" customWidth="1"/>
    <col min="9226" max="9226" width="7.6640625" customWidth="1"/>
    <col min="9227" max="9227" width="8.5" customWidth="1"/>
    <col min="9229" max="9229" width="8" customWidth="1"/>
    <col min="9230" max="9230" width="6" customWidth="1"/>
    <col min="9231" max="9231" width="6.6640625" customWidth="1"/>
    <col min="9232" max="9232" width="12.5" customWidth="1"/>
    <col min="9473" max="9473" width="6.6640625" customWidth="1"/>
    <col min="9474" max="9474" width="35.83203125" customWidth="1"/>
    <col min="9475" max="9475" width="11.6640625" customWidth="1"/>
    <col min="9476" max="9476" width="11.33203125" customWidth="1"/>
    <col min="9477" max="9477" width="11.5" customWidth="1"/>
    <col min="9478" max="9478" width="6" customWidth="1"/>
    <col min="9479" max="9479" width="10.5" customWidth="1"/>
    <col min="9481" max="9481" width="10.33203125" customWidth="1"/>
    <col min="9482" max="9482" width="7.6640625" customWidth="1"/>
    <col min="9483" max="9483" width="8.5" customWidth="1"/>
    <col min="9485" max="9485" width="8" customWidth="1"/>
    <col min="9486" max="9486" width="6" customWidth="1"/>
    <col min="9487" max="9487" width="6.6640625" customWidth="1"/>
    <col min="9488" max="9488" width="12.5" customWidth="1"/>
    <col min="9729" max="9729" width="6.6640625" customWidth="1"/>
    <col min="9730" max="9730" width="35.83203125" customWidth="1"/>
    <col min="9731" max="9731" width="11.6640625" customWidth="1"/>
    <col min="9732" max="9732" width="11.33203125" customWidth="1"/>
    <col min="9733" max="9733" width="11.5" customWidth="1"/>
    <col min="9734" max="9734" width="6" customWidth="1"/>
    <col min="9735" max="9735" width="10.5" customWidth="1"/>
    <col min="9737" max="9737" width="10.33203125" customWidth="1"/>
    <col min="9738" max="9738" width="7.6640625" customWidth="1"/>
    <col min="9739" max="9739" width="8.5" customWidth="1"/>
    <col min="9741" max="9741" width="8" customWidth="1"/>
    <col min="9742" max="9742" width="6" customWidth="1"/>
    <col min="9743" max="9743" width="6.6640625" customWidth="1"/>
    <col min="9744" max="9744" width="12.5" customWidth="1"/>
    <col min="9985" max="9985" width="6.6640625" customWidth="1"/>
    <col min="9986" max="9986" width="35.83203125" customWidth="1"/>
    <col min="9987" max="9987" width="11.6640625" customWidth="1"/>
    <col min="9988" max="9988" width="11.33203125" customWidth="1"/>
    <col min="9989" max="9989" width="11.5" customWidth="1"/>
    <col min="9990" max="9990" width="6" customWidth="1"/>
    <col min="9991" max="9991" width="10.5" customWidth="1"/>
    <col min="9993" max="9993" width="10.33203125" customWidth="1"/>
    <col min="9994" max="9994" width="7.6640625" customWidth="1"/>
    <col min="9995" max="9995" width="8.5" customWidth="1"/>
    <col min="9997" max="9997" width="8" customWidth="1"/>
    <col min="9998" max="9998" width="6" customWidth="1"/>
    <col min="9999" max="9999" width="6.6640625" customWidth="1"/>
    <col min="10000" max="10000" width="12.5" customWidth="1"/>
    <col min="10241" max="10241" width="6.6640625" customWidth="1"/>
    <col min="10242" max="10242" width="35.83203125" customWidth="1"/>
    <col min="10243" max="10243" width="11.6640625" customWidth="1"/>
    <col min="10244" max="10244" width="11.33203125" customWidth="1"/>
    <col min="10245" max="10245" width="11.5" customWidth="1"/>
    <col min="10246" max="10246" width="6" customWidth="1"/>
    <col min="10247" max="10247" width="10.5" customWidth="1"/>
    <col min="10249" max="10249" width="10.33203125" customWidth="1"/>
    <col min="10250" max="10250" width="7.6640625" customWidth="1"/>
    <col min="10251" max="10251" width="8.5" customWidth="1"/>
    <col min="10253" max="10253" width="8" customWidth="1"/>
    <col min="10254" max="10254" width="6" customWidth="1"/>
    <col min="10255" max="10255" width="6.6640625" customWidth="1"/>
    <col min="10256" max="10256" width="12.5" customWidth="1"/>
    <col min="10497" max="10497" width="6.6640625" customWidth="1"/>
    <col min="10498" max="10498" width="35.83203125" customWidth="1"/>
    <col min="10499" max="10499" width="11.6640625" customWidth="1"/>
    <col min="10500" max="10500" width="11.33203125" customWidth="1"/>
    <col min="10501" max="10501" width="11.5" customWidth="1"/>
    <col min="10502" max="10502" width="6" customWidth="1"/>
    <col min="10503" max="10503" width="10.5" customWidth="1"/>
    <col min="10505" max="10505" width="10.33203125" customWidth="1"/>
    <col min="10506" max="10506" width="7.6640625" customWidth="1"/>
    <col min="10507" max="10507" width="8.5" customWidth="1"/>
    <col min="10509" max="10509" width="8" customWidth="1"/>
    <col min="10510" max="10510" width="6" customWidth="1"/>
    <col min="10511" max="10511" width="6.6640625" customWidth="1"/>
    <col min="10512" max="10512" width="12.5" customWidth="1"/>
    <col min="10753" max="10753" width="6.6640625" customWidth="1"/>
    <col min="10754" max="10754" width="35.83203125" customWidth="1"/>
    <col min="10755" max="10755" width="11.6640625" customWidth="1"/>
    <col min="10756" max="10756" width="11.33203125" customWidth="1"/>
    <col min="10757" max="10757" width="11.5" customWidth="1"/>
    <col min="10758" max="10758" width="6" customWidth="1"/>
    <col min="10759" max="10759" width="10.5" customWidth="1"/>
    <col min="10761" max="10761" width="10.33203125" customWidth="1"/>
    <col min="10762" max="10762" width="7.6640625" customWidth="1"/>
    <col min="10763" max="10763" width="8.5" customWidth="1"/>
    <col min="10765" max="10765" width="8" customWidth="1"/>
    <col min="10766" max="10766" width="6" customWidth="1"/>
    <col min="10767" max="10767" width="6.6640625" customWidth="1"/>
    <col min="10768" max="10768" width="12.5" customWidth="1"/>
    <col min="11009" max="11009" width="6.6640625" customWidth="1"/>
    <col min="11010" max="11010" width="35.83203125" customWidth="1"/>
    <col min="11011" max="11011" width="11.6640625" customWidth="1"/>
    <col min="11012" max="11012" width="11.33203125" customWidth="1"/>
    <col min="11013" max="11013" width="11.5" customWidth="1"/>
    <col min="11014" max="11014" width="6" customWidth="1"/>
    <col min="11015" max="11015" width="10.5" customWidth="1"/>
    <col min="11017" max="11017" width="10.33203125" customWidth="1"/>
    <col min="11018" max="11018" width="7.6640625" customWidth="1"/>
    <col min="11019" max="11019" width="8.5" customWidth="1"/>
    <col min="11021" max="11021" width="8" customWidth="1"/>
    <col min="11022" max="11022" width="6" customWidth="1"/>
    <col min="11023" max="11023" width="6.6640625" customWidth="1"/>
    <col min="11024" max="11024" width="12.5" customWidth="1"/>
    <col min="11265" max="11265" width="6.6640625" customWidth="1"/>
    <col min="11266" max="11266" width="35.83203125" customWidth="1"/>
    <col min="11267" max="11267" width="11.6640625" customWidth="1"/>
    <col min="11268" max="11268" width="11.33203125" customWidth="1"/>
    <col min="11269" max="11269" width="11.5" customWidth="1"/>
    <col min="11270" max="11270" width="6" customWidth="1"/>
    <col min="11271" max="11271" width="10.5" customWidth="1"/>
    <col min="11273" max="11273" width="10.33203125" customWidth="1"/>
    <col min="11274" max="11274" width="7.6640625" customWidth="1"/>
    <col min="11275" max="11275" width="8.5" customWidth="1"/>
    <col min="11277" max="11277" width="8" customWidth="1"/>
    <col min="11278" max="11278" width="6" customWidth="1"/>
    <col min="11279" max="11279" width="6.6640625" customWidth="1"/>
    <col min="11280" max="11280" width="12.5" customWidth="1"/>
    <col min="11521" max="11521" width="6.6640625" customWidth="1"/>
    <col min="11522" max="11522" width="35.83203125" customWidth="1"/>
    <col min="11523" max="11523" width="11.6640625" customWidth="1"/>
    <col min="11524" max="11524" width="11.33203125" customWidth="1"/>
    <col min="11525" max="11525" width="11.5" customWidth="1"/>
    <col min="11526" max="11526" width="6" customWidth="1"/>
    <col min="11527" max="11527" width="10.5" customWidth="1"/>
    <col min="11529" max="11529" width="10.33203125" customWidth="1"/>
    <col min="11530" max="11530" width="7.6640625" customWidth="1"/>
    <col min="11531" max="11531" width="8.5" customWidth="1"/>
    <col min="11533" max="11533" width="8" customWidth="1"/>
    <col min="11534" max="11534" width="6" customWidth="1"/>
    <col min="11535" max="11535" width="6.6640625" customWidth="1"/>
    <col min="11536" max="11536" width="12.5" customWidth="1"/>
    <col min="11777" max="11777" width="6.6640625" customWidth="1"/>
    <col min="11778" max="11778" width="35.83203125" customWidth="1"/>
    <col min="11779" max="11779" width="11.6640625" customWidth="1"/>
    <col min="11780" max="11780" width="11.33203125" customWidth="1"/>
    <col min="11781" max="11781" width="11.5" customWidth="1"/>
    <col min="11782" max="11782" width="6" customWidth="1"/>
    <col min="11783" max="11783" width="10.5" customWidth="1"/>
    <col min="11785" max="11785" width="10.33203125" customWidth="1"/>
    <col min="11786" max="11786" width="7.6640625" customWidth="1"/>
    <col min="11787" max="11787" width="8.5" customWidth="1"/>
    <col min="11789" max="11789" width="8" customWidth="1"/>
    <col min="11790" max="11790" width="6" customWidth="1"/>
    <col min="11791" max="11791" width="6.6640625" customWidth="1"/>
    <col min="11792" max="11792" width="12.5" customWidth="1"/>
    <col min="12033" max="12033" width="6.6640625" customWidth="1"/>
    <col min="12034" max="12034" width="35.83203125" customWidth="1"/>
    <col min="12035" max="12035" width="11.6640625" customWidth="1"/>
    <col min="12036" max="12036" width="11.33203125" customWidth="1"/>
    <col min="12037" max="12037" width="11.5" customWidth="1"/>
    <col min="12038" max="12038" width="6" customWidth="1"/>
    <col min="12039" max="12039" width="10.5" customWidth="1"/>
    <col min="12041" max="12041" width="10.33203125" customWidth="1"/>
    <col min="12042" max="12042" width="7.6640625" customWidth="1"/>
    <col min="12043" max="12043" width="8.5" customWidth="1"/>
    <col min="12045" max="12045" width="8" customWidth="1"/>
    <col min="12046" max="12046" width="6" customWidth="1"/>
    <col min="12047" max="12047" width="6.6640625" customWidth="1"/>
    <col min="12048" max="12048" width="12.5" customWidth="1"/>
    <col min="12289" max="12289" width="6.6640625" customWidth="1"/>
    <col min="12290" max="12290" width="35.83203125" customWidth="1"/>
    <col min="12291" max="12291" width="11.6640625" customWidth="1"/>
    <col min="12292" max="12292" width="11.33203125" customWidth="1"/>
    <col min="12293" max="12293" width="11.5" customWidth="1"/>
    <col min="12294" max="12294" width="6" customWidth="1"/>
    <col min="12295" max="12295" width="10.5" customWidth="1"/>
    <col min="12297" max="12297" width="10.33203125" customWidth="1"/>
    <col min="12298" max="12298" width="7.6640625" customWidth="1"/>
    <col min="12299" max="12299" width="8.5" customWidth="1"/>
    <col min="12301" max="12301" width="8" customWidth="1"/>
    <col min="12302" max="12302" width="6" customWidth="1"/>
    <col min="12303" max="12303" width="6.6640625" customWidth="1"/>
    <col min="12304" max="12304" width="12.5" customWidth="1"/>
    <col min="12545" max="12545" width="6.6640625" customWidth="1"/>
    <col min="12546" max="12546" width="35.83203125" customWidth="1"/>
    <col min="12547" max="12547" width="11.6640625" customWidth="1"/>
    <col min="12548" max="12548" width="11.33203125" customWidth="1"/>
    <col min="12549" max="12549" width="11.5" customWidth="1"/>
    <col min="12550" max="12550" width="6" customWidth="1"/>
    <col min="12551" max="12551" width="10.5" customWidth="1"/>
    <col min="12553" max="12553" width="10.33203125" customWidth="1"/>
    <col min="12554" max="12554" width="7.6640625" customWidth="1"/>
    <col min="12555" max="12555" width="8.5" customWidth="1"/>
    <col min="12557" max="12557" width="8" customWidth="1"/>
    <col min="12558" max="12558" width="6" customWidth="1"/>
    <col min="12559" max="12559" width="6.6640625" customWidth="1"/>
    <col min="12560" max="12560" width="12.5" customWidth="1"/>
    <col min="12801" max="12801" width="6.6640625" customWidth="1"/>
    <col min="12802" max="12802" width="35.83203125" customWidth="1"/>
    <col min="12803" max="12803" width="11.6640625" customWidth="1"/>
    <col min="12804" max="12804" width="11.33203125" customWidth="1"/>
    <col min="12805" max="12805" width="11.5" customWidth="1"/>
    <col min="12806" max="12806" width="6" customWidth="1"/>
    <col min="12807" max="12807" width="10.5" customWidth="1"/>
    <col min="12809" max="12809" width="10.33203125" customWidth="1"/>
    <col min="12810" max="12810" width="7.6640625" customWidth="1"/>
    <col min="12811" max="12811" width="8.5" customWidth="1"/>
    <col min="12813" max="12813" width="8" customWidth="1"/>
    <col min="12814" max="12814" width="6" customWidth="1"/>
    <col min="12815" max="12815" width="6.6640625" customWidth="1"/>
    <col min="12816" max="12816" width="12.5" customWidth="1"/>
    <col min="13057" max="13057" width="6.6640625" customWidth="1"/>
    <col min="13058" max="13058" width="35.83203125" customWidth="1"/>
    <col min="13059" max="13059" width="11.6640625" customWidth="1"/>
    <col min="13060" max="13060" width="11.33203125" customWidth="1"/>
    <col min="13061" max="13061" width="11.5" customWidth="1"/>
    <col min="13062" max="13062" width="6" customWidth="1"/>
    <col min="13063" max="13063" width="10.5" customWidth="1"/>
    <col min="13065" max="13065" width="10.33203125" customWidth="1"/>
    <col min="13066" max="13066" width="7.6640625" customWidth="1"/>
    <col min="13067" max="13067" width="8.5" customWidth="1"/>
    <col min="13069" max="13069" width="8" customWidth="1"/>
    <col min="13070" max="13070" width="6" customWidth="1"/>
    <col min="13071" max="13071" width="6.6640625" customWidth="1"/>
    <col min="13072" max="13072" width="12.5" customWidth="1"/>
    <col min="13313" max="13313" width="6.6640625" customWidth="1"/>
    <col min="13314" max="13314" width="35.83203125" customWidth="1"/>
    <col min="13315" max="13315" width="11.6640625" customWidth="1"/>
    <col min="13316" max="13316" width="11.33203125" customWidth="1"/>
    <col min="13317" max="13317" width="11.5" customWidth="1"/>
    <col min="13318" max="13318" width="6" customWidth="1"/>
    <col min="13319" max="13319" width="10.5" customWidth="1"/>
    <col min="13321" max="13321" width="10.33203125" customWidth="1"/>
    <col min="13322" max="13322" width="7.6640625" customWidth="1"/>
    <col min="13323" max="13323" width="8.5" customWidth="1"/>
    <col min="13325" max="13325" width="8" customWidth="1"/>
    <col min="13326" max="13326" width="6" customWidth="1"/>
    <col min="13327" max="13327" width="6.6640625" customWidth="1"/>
    <col min="13328" max="13328" width="12.5" customWidth="1"/>
    <col min="13569" max="13569" width="6.6640625" customWidth="1"/>
    <col min="13570" max="13570" width="35.83203125" customWidth="1"/>
    <col min="13571" max="13571" width="11.6640625" customWidth="1"/>
    <col min="13572" max="13572" width="11.33203125" customWidth="1"/>
    <col min="13573" max="13573" width="11.5" customWidth="1"/>
    <col min="13574" max="13574" width="6" customWidth="1"/>
    <col min="13575" max="13575" width="10.5" customWidth="1"/>
    <col min="13577" max="13577" width="10.33203125" customWidth="1"/>
    <col min="13578" max="13578" width="7.6640625" customWidth="1"/>
    <col min="13579" max="13579" width="8.5" customWidth="1"/>
    <col min="13581" max="13581" width="8" customWidth="1"/>
    <col min="13582" max="13582" width="6" customWidth="1"/>
    <col min="13583" max="13583" width="6.6640625" customWidth="1"/>
    <col min="13584" max="13584" width="12.5" customWidth="1"/>
    <col min="13825" max="13825" width="6.6640625" customWidth="1"/>
    <col min="13826" max="13826" width="35.83203125" customWidth="1"/>
    <col min="13827" max="13827" width="11.6640625" customWidth="1"/>
    <col min="13828" max="13828" width="11.33203125" customWidth="1"/>
    <col min="13829" max="13829" width="11.5" customWidth="1"/>
    <col min="13830" max="13830" width="6" customWidth="1"/>
    <col min="13831" max="13831" width="10.5" customWidth="1"/>
    <col min="13833" max="13833" width="10.33203125" customWidth="1"/>
    <col min="13834" max="13834" width="7.6640625" customWidth="1"/>
    <col min="13835" max="13835" width="8.5" customWidth="1"/>
    <col min="13837" max="13837" width="8" customWidth="1"/>
    <col min="13838" max="13838" width="6" customWidth="1"/>
    <col min="13839" max="13839" width="6.6640625" customWidth="1"/>
    <col min="13840" max="13840" width="12.5" customWidth="1"/>
    <col min="14081" max="14081" width="6.6640625" customWidth="1"/>
    <col min="14082" max="14082" width="35.83203125" customWidth="1"/>
    <col min="14083" max="14083" width="11.6640625" customWidth="1"/>
    <col min="14084" max="14084" width="11.33203125" customWidth="1"/>
    <col min="14085" max="14085" width="11.5" customWidth="1"/>
    <col min="14086" max="14086" width="6" customWidth="1"/>
    <col min="14087" max="14087" width="10.5" customWidth="1"/>
    <col min="14089" max="14089" width="10.33203125" customWidth="1"/>
    <col min="14090" max="14090" width="7.6640625" customWidth="1"/>
    <col min="14091" max="14091" width="8.5" customWidth="1"/>
    <col min="14093" max="14093" width="8" customWidth="1"/>
    <col min="14094" max="14094" width="6" customWidth="1"/>
    <col min="14095" max="14095" width="6.6640625" customWidth="1"/>
    <col min="14096" max="14096" width="12.5" customWidth="1"/>
    <col min="14337" max="14337" width="6.6640625" customWidth="1"/>
    <col min="14338" max="14338" width="35.83203125" customWidth="1"/>
    <col min="14339" max="14339" width="11.6640625" customWidth="1"/>
    <col min="14340" max="14340" width="11.33203125" customWidth="1"/>
    <col min="14341" max="14341" width="11.5" customWidth="1"/>
    <col min="14342" max="14342" width="6" customWidth="1"/>
    <col min="14343" max="14343" width="10.5" customWidth="1"/>
    <col min="14345" max="14345" width="10.33203125" customWidth="1"/>
    <col min="14346" max="14346" width="7.6640625" customWidth="1"/>
    <col min="14347" max="14347" width="8.5" customWidth="1"/>
    <col min="14349" max="14349" width="8" customWidth="1"/>
    <col min="14350" max="14350" width="6" customWidth="1"/>
    <col min="14351" max="14351" width="6.6640625" customWidth="1"/>
    <col min="14352" max="14352" width="12.5" customWidth="1"/>
    <col min="14593" max="14593" width="6.6640625" customWidth="1"/>
    <col min="14594" max="14594" width="35.83203125" customWidth="1"/>
    <col min="14595" max="14595" width="11.6640625" customWidth="1"/>
    <col min="14596" max="14596" width="11.33203125" customWidth="1"/>
    <col min="14597" max="14597" width="11.5" customWidth="1"/>
    <col min="14598" max="14598" width="6" customWidth="1"/>
    <col min="14599" max="14599" width="10.5" customWidth="1"/>
    <col min="14601" max="14601" width="10.33203125" customWidth="1"/>
    <col min="14602" max="14602" width="7.6640625" customWidth="1"/>
    <col min="14603" max="14603" width="8.5" customWidth="1"/>
    <col min="14605" max="14605" width="8" customWidth="1"/>
    <col min="14606" max="14606" width="6" customWidth="1"/>
    <col min="14607" max="14607" width="6.6640625" customWidth="1"/>
    <col min="14608" max="14608" width="12.5" customWidth="1"/>
    <col min="14849" max="14849" width="6.6640625" customWidth="1"/>
    <col min="14850" max="14850" width="35.83203125" customWidth="1"/>
    <col min="14851" max="14851" width="11.6640625" customWidth="1"/>
    <col min="14852" max="14852" width="11.33203125" customWidth="1"/>
    <col min="14853" max="14853" width="11.5" customWidth="1"/>
    <col min="14854" max="14854" width="6" customWidth="1"/>
    <col min="14855" max="14855" width="10.5" customWidth="1"/>
    <col min="14857" max="14857" width="10.33203125" customWidth="1"/>
    <col min="14858" max="14858" width="7.6640625" customWidth="1"/>
    <col min="14859" max="14859" width="8.5" customWidth="1"/>
    <col min="14861" max="14861" width="8" customWidth="1"/>
    <col min="14862" max="14862" width="6" customWidth="1"/>
    <col min="14863" max="14863" width="6.6640625" customWidth="1"/>
    <col min="14864" max="14864" width="12.5" customWidth="1"/>
    <col min="15105" max="15105" width="6.6640625" customWidth="1"/>
    <col min="15106" max="15106" width="35.83203125" customWidth="1"/>
    <col min="15107" max="15107" width="11.6640625" customWidth="1"/>
    <col min="15108" max="15108" width="11.33203125" customWidth="1"/>
    <col min="15109" max="15109" width="11.5" customWidth="1"/>
    <col min="15110" max="15110" width="6" customWidth="1"/>
    <col min="15111" max="15111" width="10.5" customWidth="1"/>
    <col min="15113" max="15113" width="10.33203125" customWidth="1"/>
    <col min="15114" max="15114" width="7.6640625" customWidth="1"/>
    <col min="15115" max="15115" width="8.5" customWidth="1"/>
    <col min="15117" max="15117" width="8" customWidth="1"/>
    <col min="15118" max="15118" width="6" customWidth="1"/>
    <col min="15119" max="15119" width="6.6640625" customWidth="1"/>
    <col min="15120" max="15120" width="12.5" customWidth="1"/>
    <col min="15361" max="15361" width="6.6640625" customWidth="1"/>
    <col min="15362" max="15362" width="35.83203125" customWidth="1"/>
    <col min="15363" max="15363" width="11.6640625" customWidth="1"/>
    <col min="15364" max="15364" width="11.33203125" customWidth="1"/>
    <col min="15365" max="15365" width="11.5" customWidth="1"/>
    <col min="15366" max="15366" width="6" customWidth="1"/>
    <col min="15367" max="15367" width="10.5" customWidth="1"/>
    <col min="15369" max="15369" width="10.33203125" customWidth="1"/>
    <col min="15370" max="15370" width="7.6640625" customWidth="1"/>
    <col min="15371" max="15371" width="8.5" customWidth="1"/>
    <col min="15373" max="15373" width="8" customWidth="1"/>
    <col min="15374" max="15374" width="6" customWidth="1"/>
    <col min="15375" max="15375" width="6.6640625" customWidth="1"/>
    <col min="15376" max="15376" width="12.5" customWidth="1"/>
    <col min="15617" max="15617" width="6.6640625" customWidth="1"/>
    <col min="15618" max="15618" width="35.83203125" customWidth="1"/>
    <col min="15619" max="15619" width="11.6640625" customWidth="1"/>
    <col min="15620" max="15620" width="11.33203125" customWidth="1"/>
    <col min="15621" max="15621" width="11.5" customWidth="1"/>
    <col min="15622" max="15622" width="6" customWidth="1"/>
    <col min="15623" max="15623" width="10.5" customWidth="1"/>
    <col min="15625" max="15625" width="10.33203125" customWidth="1"/>
    <col min="15626" max="15626" width="7.6640625" customWidth="1"/>
    <col min="15627" max="15627" width="8.5" customWidth="1"/>
    <col min="15629" max="15629" width="8" customWidth="1"/>
    <col min="15630" max="15630" width="6" customWidth="1"/>
    <col min="15631" max="15631" width="6.6640625" customWidth="1"/>
    <col min="15632" max="15632" width="12.5" customWidth="1"/>
    <col min="15873" max="15873" width="6.6640625" customWidth="1"/>
    <col min="15874" max="15874" width="35.83203125" customWidth="1"/>
    <col min="15875" max="15875" width="11.6640625" customWidth="1"/>
    <col min="15876" max="15876" width="11.33203125" customWidth="1"/>
    <col min="15877" max="15877" width="11.5" customWidth="1"/>
    <col min="15878" max="15878" width="6" customWidth="1"/>
    <col min="15879" max="15879" width="10.5" customWidth="1"/>
    <col min="15881" max="15881" width="10.33203125" customWidth="1"/>
    <col min="15882" max="15882" width="7.6640625" customWidth="1"/>
    <col min="15883" max="15883" width="8.5" customWidth="1"/>
    <col min="15885" max="15885" width="8" customWidth="1"/>
    <col min="15886" max="15886" width="6" customWidth="1"/>
    <col min="15887" max="15887" width="6.6640625" customWidth="1"/>
    <col min="15888" max="15888" width="12.5" customWidth="1"/>
    <col min="16129" max="16129" width="6.6640625" customWidth="1"/>
    <col min="16130" max="16130" width="35.83203125" customWidth="1"/>
    <col min="16131" max="16131" width="11.6640625" customWidth="1"/>
    <col min="16132" max="16132" width="11.33203125" customWidth="1"/>
    <col min="16133" max="16133" width="11.5" customWidth="1"/>
    <col min="16134" max="16134" width="6" customWidth="1"/>
    <col min="16135" max="16135" width="10.5" customWidth="1"/>
    <col min="16137" max="16137" width="10.33203125" customWidth="1"/>
    <col min="16138" max="16138" width="7.6640625" customWidth="1"/>
    <col min="16139" max="16139" width="8.5" customWidth="1"/>
    <col min="16141" max="16141" width="8" customWidth="1"/>
    <col min="16142" max="16142" width="6" customWidth="1"/>
    <col min="16143" max="16143" width="6.6640625" customWidth="1"/>
    <col min="16144" max="16144" width="12.5" customWidth="1"/>
  </cols>
  <sheetData>
    <row r="1" spans="1:16" ht="13.5" x14ac:dyDescent="0.25">
      <c r="A1" s="1722" t="s">
        <v>548</v>
      </c>
      <c r="B1" s="1728" t="s">
        <v>239</v>
      </c>
      <c r="C1" s="1722" t="s">
        <v>549</v>
      </c>
      <c r="D1" s="1722" t="s">
        <v>125</v>
      </c>
      <c r="E1" s="1722"/>
      <c r="F1" s="1722" t="s">
        <v>126</v>
      </c>
      <c r="G1" s="1722"/>
      <c r="H1" s="1722" t="s">
        <v>101</v>
      </c>
      <c r="I1" s="1727"/>
      <c r="J1" s="1727"/>
      <c r="K1" s="1727"/>
      <c r="L1" s="1727"/>
      <c r="M1" s="1727"/>
      <c r="N1" s="1727"/>
      <c r="O1" s="1727"/>
      <c r="P1" s="1726" t="s">
        <v>121</v>
      </c>
    </row>
    <row r="2" spans="1:16" ht="94.5" customHeight="1" x14ac:dyDescent="0.2">
      <c r="A2" s="1723"/>
      <c r="B2" s="1729"/>
      <c r="C2" s="1723"/>
      <c r="D2" s="111" t="s">
        <v>127</v>
      </c>
      <c r="E2" s="111" t="s">
        <v>128</v>
      </c>
      <c r="F2" s="111" t="s">
        <v>568</v>
      </c>
      <c r="G2" s="111" t="s">
        <v>130</v>
      </c>
      <c r="H2" s="133" t="s">
        <v>103</v>
      </c>
      <c r="I2" s="133" t="s">
        <v>569</v>
      </c>
      <c r="J2" s="133" t="s">
        <v>232</v>
      </c>
      <c r="K2" s="133" t="s">
        <v>109</v>
      </c>
      <c r="L2" s="133" t="s">
        <v>111</v>
      </c>
      <c r="M2" s="133" t="s">
        <v>113</v>
      </c>
      <c r="N2" s="133" t="s">
        <v>115</v>
      </c>
      <c r="O2" s="133" t="s">
        <v>117</v>
      </c>
      <c r="P2" s="1726"/>
    </row>
    <row r="3" spans="1:16" ht="16.899999999999999" customHeight="1" x14ac:dyDescent="0.2">
      <c r="A3" s="385">
        <v>2</v>
      </c>
      <c r="B3" s="386"/>
      <c r="C3" s="387" t="s">
        <v>146</v>
      </c>
      <c r="D3" s="383"/>
      <c r="E3" s="383"/>
      <c r="F3" s="383"/>
      <c r="G3" s="383"/>
      <c r="H3" s="384"/>
      <c r="I3" s="384"/>
      <c r="J3" s="384"/>
      <c r="K3" s="384"/>
      <c r="L3" s="384"/>
      <c r="M3" s="384"/>
      <c r="N3" s="384"/>
      <c r="O3" s="384"/>
      <c r="P3" s="384"/>
    </row>
    <row r="4" spans="1:16" ht="18.75" customHeight="1" x14ac:dyDescent="0.2">
      <c r="A4" s="110"/>
      <c r="B4" s="380">
        <v>1</v>
      </c>
      <c r="C4" s="121" t="s">
        <v>551</v>
      </c>
      <c r="D4" s="374">
        <v>2396463</v>
      </c>
      <c r="E4" s="28">
        <v>2436491</v>
      </c>
      <c r="F4" s="28">
        <f>SUM(H4:P4)</f>
        <v>2375301</v>
      </c>
      <c r="G4" s="112">
        <f t="shared" ref="G4:G22" si="0">F4/E4*100</f>
        <v>97.488601435424954</v>
      </c>
      <c r="H4" s="337">
        <v>1817728</v>
      </c>
      <c r="I4" s="337">
        <v>258596</v>
      </c>
      <c r="J4" s="337">
        <v>255040</v>
      </c>
      <c r="K4" s="338"/>
      <c r="L4" s="338"/>
      <c r="M4" s="338">
        <v>43937</v>
      </c>
      <c r="N4" s="338"/>
      <c r="O4" s="338"/>
      <c r="P4" s="114"/>
    </row>
    <row r="5" spans="1:16" ht="17.25" customHeight="1" x14ac:dyDescent="0.2">
      <c r="A5" s="110"/>
      <c r="B5" s="110">
        <v>2</v>
      </c>
      <c r="C5" s="121" t="s">
        <v>552</v>
      </c>
      <c r="D5" s="374">
        <v>2163205</v>
      </c>
      <c r="E5" s="28">
        <v>2253476</v>
      </c>
      <c r="F5" s="28">
        <f t="shared" ref="F5:F21" si="1">SUM(H5:P5)</f>
        <v>2032710</v>
      </c>
      <c r="G5" s="112">
        <f t="shared" si="0"/>
        <v>90.203312571334237</v>
      </c>
      <c r="H5" s="337">
        <v>342454</v>
      </c>
      <c r="I5" s="337">
        <v>45177</v>
      </c>
      <c r="J5" s="337">
        <v>1603590</v>
      </c>
      <c r="K5" s="338"/>
      <c r="L5" s="338"/>
      <c r="M5" s="338">
        <v>12872</v>
      </c>
      <c r="N5" s="338">
        <v>28617</v>
      </c>
      <c r="O5" s="338"/>
      <c r="P5" s="114"/>
    </row>
    <row r="6" spans="1:16" ht="18" customHeight="1" x14ac:dyDescent="0.2">
      <c r="A6" s="110"/>
      <c r="B6" s="110">
        <v>3</v>
      </c>
      <c r="C6" s="121" t="s">
        <v>553</v>
      </c>
      <c r="D6" s="374">
        <v>1209248</v>
      </c>
      <c r="E6" s="28">
        <v>1345592</v>
      </c>
      <c r="F6" s="28">
        <f t="shared" si="1"/>
        <v>1238486</v>
      </c>
      <c r="G6" s="112">
        <f t="shared" si="0"/>
        <v>92.040232106017271</v>
      </c>
      <c r="H6" s="337">
        <v>846186</v>
      </c>
      <c r="I6" s="337">
        <v>115731</v>
      </c>
      <c r="J6" s="337">
        <v>216240</v>
      </c>
      <c r="K6" s="338"/>
      <c r="L6" s="338">
        <v>1454</v>
      </c>
      <c r="M6" s="338">
        <v>26232</v>
      </c>
      <c r="N6" s="338">
        <v>32643</v>
      </c>
      <c r="O6" s="338"/>
      <c r="P6" s="114"/>
    </row>
    <row r="7" spans="1:16" ht="27.75" customHeight="1" x14ac:dyDescent="0.2">
      <c r="A7" s="110"/>
      <c r="B7" s="110">
        <v>4</v>
      </c>
      <c r="C7" s="115" t="s">
        <v>570</v>
      </c>
      <c r="D7" s="375">
        <v>382822</v>
      </c>
      <c r="E7" s="114">
        <v>533334</v>
      </c>
      <c r="F7" s="28">
        <f t="shared" si="1"/>
        <v>400782</v>
      </c>
      <c r="G7" s="112">
        <f t="shared" si="0"/>
        <v>75.146531066836161</v>
      </c>
      <c r="H7" s="337">
        <v>310681</v>
      </c>
      <c r="I7" s="337">
        <v>39237</v>
      </c>
      <c r="J7" s="337">
        <v>30275</v>
      </c>
      <c r="K7" s="338">
        <v>8563</v>
      </c>
      <c r="L7" s="338"/>
      <c r="M7" s="338">
        <v>12026</v>
      </c>
      <c r="N7" s="338"/>
      <c r="O7" s="338"/>
      <c r="P7" s="114"/>
    </row>
    <row r="8" spans="1:16" ht="15" customHeight="1" x14ac:dyDescent="0.2">
      <c r="A8" s="110"/>
      <c r="B8" s="110">
        <v>5</v>
      </c>
      <c r="C8" s="122" t="s">
        <v>555</v>
      </c>
      <c r="D8" s="375">
        <v>727176</v>
      </c>
      <c r="E8" s="114">
        <v>742325</v>
      </c>
      <c r="F8" s="28">
        <f t="shared" si="1"/>
        <v>704114</v>
      </c>
      <c r="G8" s="112">
        <f t="shared" si="0"/>
        <v>94.852524163944366</v>
      </c>
      <c r="H8" s="337">
        <v>528458</v>
      </c>
      <c r="I8" s="337">
        <v>63925</v>
      </c>
      <c r="J8" s="337">
        <v>90803</v>
      </c>
      <c r="K8" s="338"/>
      <c r="L8" s="338"/>
      <c r="M8" s="338">
        <v>7363</v>
      </c>
      <c r="N8" s="338">
        <v>13565</v>
      </c>
      <c r="O8" s="338"/>
      <c r="P8" s="114"/>
    </row>
    <row r="9" spans="1:16" ht="15.75" customHeight="1" x14ac:dyDescent="0.2">
      <c r="A9" s="110"/>
      <c r="B9" s="110">
        <v>6</v>
      </c>
      <c r="C9" s="122" t="s">
        <v>556</v>
      </c>
      <c r="D9" s="376">
        <v>553787</v>
      </c>
      <c r="E9" s="114">
        <v>581173</v>
      </c>
      <c r="F9" s="28">
        <f t="shared" si="1"/>
        <v>547459</v>
      </c>
      <c r="G9" s="112">
        <f t="shared" si="0"/>
        <v>94.198973455408293</v>
      </c>
      <c r="H9" s="337">
        <v>359601</v>
      </c>
      <c r="I9" s="337">
        <v>50314</v>
      </c>
      <c r="J9" s="337">
        <v>127175</v>
      </c>
      <c r="K9" s="338"/>
      <c r="L9" s="338"/>
      <c r="M9" s="338">
        <v>7043</v>
      </c>
      <c r="N9" s="338">
        <v>3326</v>
      </c>
      <c r="O9" s="338"/>
      <c r="P9" s="114"/>
    </row>
    <row r="10" spans="1:16" x14ac:dyDescent="0.2">
      <c r="A10" s="110"/>
      <c r="B10" s="110">
        <v>7</v>
      </c>
      <c r="C10" s="122" t="s">
        <v>557</v>
      </c>
      <c r="D10" s="376">
        <v>645706</v>
      </c>
      <c r="E10" s="114">
        <v>652080</v>
      </c>
      <c r="F10" s="28">
        <f t="shared" si="1"/>
        <v>624355</v>
      </c>
      <c r="G10" s="112">
        <f t="shared" si="0"/>
        <v>95.748221077168452</v>
      </c>
      <c r="H10" s="337">
        <v>406310</v>
      </c>
      <c r="I10" s="337">
        <v>56716</v>
      </c>
      <c r="J10" s="337">
        <v>156891</v>
      </c>
      <c r="K10" s="338"/>
      <c r="L10" s="338"/>
      <c r="M10" s="338">
        <v>4438</v>
      </c>
      <c r="N10" s="338"/>
      <c r="O10" s="338"/>
      <c r="P10" s="114"/>
    </row>
    <row r="11" spans="1:16" ht="16.5" customHeight="1" x14ac:dyDescent="0.2">
      <c r="A11" s="110"/>
      <c r="B11" s="110">
        <v>8</v>
      </c>
      <c r="C11" s="122" t="s">
        <v>558</v>
      </c>
      <c r="D11" s="376">
        <v>556909</v>
      </c>
      <c r="E11" s="114">
        <v>583913</v>
      </c>
      <c r="F11" s="28">
        <f t="shared" si="1"/>
        <v>560088</v>
      </c>
      <c r="G11" s="112">
        <f t="shared" si="0"/>
        <v>95.919768869677497</v>
      </c>
      <c r="H11" s="337">
        <v>400353</v>
      </c>
      <c r="I11" s="337">
        <v>56661</v>
      </c>
      <c r="J11" s="337">
        <v>92256</v>
      </c>
      <c r="K11" s="338"/>
      <c r="L11" s="338"/>
      <c r="M11" s="338">
        <v>10082</v>
      </c>
      <c r="N11" s="338">
        <v>736</v>
      </c>
      <c r="O11" s="338"/>
      <c r="P11" s="114"/>
    </row>
    <row r="12" spans="1:16" ht="16.5" customHeight="1" x14ac:dyDescent="0.2">
      <c r="A12" s="110"/>
      <c r="B12" s="110">
        <v>9</v>
      </c>
      <c r="C12" s="123" t="s">
        <v>559</v>
      </c>
      <c r="D12" s="376">
        <v>102618</v>
      </c>
      <c r="E12" s="113">
        <v>108321</v>
      </c>
      <c r="F12" s="28">
        <f t="shared" si="1"/>
        <v>103376</v>
      </c>
      <c r="G12" s="112">
        <f t="shared" si="0"/>
        <v>95.434864892310827</v>
      </c>
      <c r="H12" s="337">
        <v>87127</v>
      </c>
      <c r="I12" s="337">
        <v>12074</v>
      </c>
      <c r="J12" s="337">
        <v>3276</v>
      </c>
      <c r="K12" s="338"/>
      <c r="L12" s="338"/>
      <c r="M12" s="338">
        <v>899</v>
      </c>
      <c r="N12" s="338"/>
      <c r="O12" s="338"/>
      <c r="P12" s="114"/>
    </row>
    <row r="13" spans="1:16" x14ac:dyDescent="0.2">
      <c r="A13" s="110"/>
      <c r="B13" s="110">
        <v>10</v>
      </c>
      <c r="C13" s="115" t="s">
        <v>560</v>
      </c>
      <c r="D13" s="376">
        <v>579040</v>
      </c>
      <c r="E13" s="114">
        <v>670103</v>
      </c>
      <c r="F13" s="28">
        <f t="shared" si="1"/>
        <v>640985</v>
      </c>
      <c r="G13" s="112">
        <f t="shared" si="0"/>
        <v>95.654697859881239</v>
      </c>
      <c r="H13" s="337">
        <v>316086</v>
      </c>
      <c r="I13" s="337">
        <v>44014</v>
      </c>
      <c r="J13" s="337">
        <v>267914</v>
      </c>
      <c r="K13" s="338"/>
      <c r="L13" s="338"/>
      <c r="M13" s="338">
        <v>4143</v>
      </c>
      <c r="N13" s="338">
        <v>8828</v>
      </c>
      <c r="O13" s="338"/>
      <c r="P13" s="114"/>
    </row>
    <row r="14" spans="1:16" ht="27" customHeight="1" x14ac:dyDescent="0.2">
      <c r="A14" s="110"/>
      <c r="B14" s="110">
        <v>11</v>
      </c>
      <c r="C14" s="115" t="s">
        <v>561</v>
      </c>
      <c r="D14" s="377">
        <v>31295</v>
      </c>
      <c r="E14" s="113">
        <v>39058</v>
      </c>
      <c r="F14" s="28">
        <f t="shared" si="1"/>
        <v>36912</v>
      </c>
      <c r="G14" s="112">
        <f t="shared" si="0"/>
        <v>94.505607045931697</v>
      </c>
      <c r="H14" s="337">
        <v>26089</v>
      </c>
      <c r="I14" s="337">
        <v>3522</v>
      </c>
      <c r="J14" s="337">
        <v>6878</v>
      </c>
      <c r="K14" s="338"/>
      <c r="L14" s="338"/>
      <c r="M14" s="338">
        <v>423</v>
      </c>
      <c r="N14" s="338"/>
      <c r="O14" s="338"/>
      <c r="P14" s="114"/>
    </row>
    <row r="15" spans="1:16" ht="15" customHeight="1" x14ac:dyDescent="0.2">
      <c r="A15" s="110"/>
      <c r="B15" s="110">
        <v>12</v>
      </c>
      <c r="C15" s="122" t="s">
        <v>562</v>
      </c>
      <c r="D15" s="375">
        <v>539587</v>
      </c>
      <c r="E15" s="114">
        <v>575859</v>
      </c>
      <c r="F15" s="28">
        <f t="shared" si="1"/>
        <v>540460</v>
      </c>
      <c r="G15" s="112">
        <f t="shared" si="0"/>
        <v>93.85283550313531</v>
      </c>
      <c r="H15" s="337">
        <v>275720</v>
      </c>
      <c r="I15" s="337">
        <v>38284</v>
      </c>
      <c r="J15" s="337">
        <v>122134</v>
      </c>
      <c r="K15" s="338"/>
      <c r="L15" s="338">
        <v>11000</v>
      </c>
      <c r="M15" s="338">
        <v>93322</v>
      </c>
      <c r="N15" s="338"/>
      <c r="O15" s="338"/>
      <c r="P15" s="114"/>
    </row>
    <row r="16" spans="1:16" ht="18.75" customHeight="1" x14ac:dyDescent="0.2">
      <c r="A16" s="110"/>
      <c r="B16" s="110">
        <v>13</v>
      </c>
      <c r="C16" s="115" t="s">
        <v>1354</v>
      </c>
      <c r="D16" s="376">
        <v>631507</v>
      </c>
      <c r="E16" s="114">
        <v>777474</v>
      </c>
      <c r="F16" s="28">
        <f t="shared" si="1"/>
        <v>665834</v>
      </c>
      <c r="G16" s="112">
        <f t="shared" si="0"/>
        <v>85.640677373134025</v>
      </c>
      <c r="H16" s="337">
        <v>339578</v>
      </c>
      <c r="I16" s="337">
        <v>45102</v>
      </c>
      <c r="J16" s="337">
        <v>251157</v>
      </c>
      <c r="K16" s="338"/>
      <c r="L16" s="338">
        <v>15105</v>
      </c>
      <c r="M16" s="338">
        <v>14892</v>
      </c>
      <c r="N16" s="338"/>
      <c r="O16" s="338"/>
      <c r="P16" s="114"/>
    </row>
    <row r="17" spans="1:16" x14ac:dyDescent="0.2">
      <c r="A17" s="110"/>
      <c r="B17" s="110">
        <v>14</v>
      </c>
      <c r="C17" s="122" t="s">
        <v>563</v>
      </c>
      <c r="D17" s="376">
        <v>1118724</v>
      </c>
      <c r="E17" s="114">
        <v>1272052</v>
      </c>
      <c r="F17" s="28">
        <f t="shared" si="1"/>
        <v>1211157</v>
      </c>
      <c r="G17" s="112">
        <f t="shared" si="0"/>
        <v>95.212852933685099</v>
      </c>
      <c r="H17" s="337">
        <v>759752</v>
      </c>
      <c r="I17" s="337">
        <v>68800</v>
      </c>
      <c r="J17" s="337">
        <v>350638</v>
      </c>
      <c r="K17" s="338"/>
      <c r="L17" s="338"/>
      <c r="M17" s="338">
        <v>31967</v>
      </c>
      <c r="N17" s="338"/>
      <c r="O17" s="338"/>
      <c r="P17" s="114"/>
    </row>
    <row r="18" spans="1:16" x14ac:dyDescent="0.2">
      <c r="A18" s="110"/>
      <c r="B18" s="110">
        <v>15</v>
      </c>
      <c r="C18" s="122" t="s">
        <v>564</v>
      </c>
      <c r="D18" s="376">
        <v>206530</v>
      </c>
      <c r="E18" s="114">
        <v>233459</v>
      </c>
      <c r="F18" s="28">
        <f t="shared" si="1"/>
        <v>217405</v>
      </c>
      <c r="G18" s="112">
        <f t="shared" si="0"/>
        <v>93.123417816404597</v>
      </c>
      <c r="H18" s="337">
        <v>127043</v>
      </c>
      <c r="I18" s="337">
        <v>11713</v>
      </c>
      <c r="J18" s="337">
        <v>77278</v>
      </c>
      <c r="K18" s="338"/>
      <c r="L18" s="338"/>
      <c r="M18" s="338">
        <v>1371</v>
      </c>
      <c r="N18" s="338"/>
      <c r="O18" s="338"/>
      <c r="P18" s="114"/>
    </row>
    <row r="19" spans="1:16" x14ac:dyDescent="0.2">
      <c r="A19" s="110"/>
      <c r="B19" s="110">
        <v>16</v>
      </c>
      <c r="C19" s="122" t="s">
        <v>571</v>
      </c>
      <c r="D19" s="376">
        <v>268284</v>
      </c>
      <c r="E19" s="114">
        <v>300222</v>
      </c>
      <c r="F19" s="28">
        <f t="shared" si="1"/>
        <v>278573</v>
      </c>
      <c r="G19" s="112">
        <f t="shared" si="0"/>
        <v>92.789002804591263</v>
      </c>
      <c r="H19" s="337">
        <v>123593</v>
      </c>
      <c r="I19" s="337">
        <v>16473</v>
      </c>
      <c r="J19" s="337">
        <v>119445</v>
      </c>
      <c r="K19" s="338"/>
      <c r="L19" s="338"/>
      <c r="M19" s="338">
        <v>19062</v>
      </c>
      <c r="N19" s="338"/>
      <c r="O19" s="338"/>
      <c r="P19" s="114"/>
    </row>
    <row r="20" spans="1:16" x14ac:dyDescent="0.2">
      <c r="A20" s="110"/>
      <c r="B20" s="110">
        <v>17</v>
      </c>
      <c r="C20" s="123" t="s">
        <v>566</v>
      </c>
      <c r="D20" s="376">
        <v>160746</v>
      </c>
      <c r="E20" s="116">
        <v>161126</v>
      </c>
      <c r="F20" s="28">
        <f t="shared" si="1"/>
        <v>142644</v>
      </c>
      <c r="G20" s="112">
        <f t="shared" si="0"/>
        <v>88.529473827935902</v>
      </c>
      <c r="H20" s="337">
        <v>70536</v>
      </c>
      <c r="I20" s="337">
        <v>10939</v>
      </c>
      <c r="J20" s="337">
        <v>60177</v>
      </c>
      <c r="K20" s="338"/>
      <c r="L20" s="338"/>
      <c r="M20" s="338">
        <v>992</v>
      </c>
      <c r="N20" s="338"/>
      <c r="O20" s="338"/>
      <c r="P20" s="114"/>
    </row>
    <row r="21" spans="1:16" ht="24" x14ac:dyDescent="0.2">
      <c r="A21" s="380"/>
      <c r="B21" s="110">
        <v>18</v>
      </c>
      <c r="C21" s="388" t="s">
        <v>1316</v>
      </c>
      <c r="D21" s="376">
        <v>82936</v>
      </c>
      <c r="E21" s="339">
        <v>109461</v>
      </c>
      <c r="F21" s="28">
        <f t="shared" si="1"/>
        <v>94237</v>
      </c>
      <c r="G21" s="112">
        <f t="shared" si="0"/>
        <v>86.09185006532006</v>
      </c>
      <c r="H21" s="337">
        <v>38339</v>
      </c>
      <c r="I21" s="337">
        <v>4146</v>
      </c>
      <c r="J21" s="337">
        <v>49290</v>
      </c>
      <c r="K21" s="338"/>
      <c r="L21" s="338"/>
      <c r="M21" s="338">
        <v>1757</v>
      </c>
      <c r="N21" s="338">
        <v>705</v>
      </c>
      <c r="O21" s="338"/>
      <c r="P21" s="338"/>
    </row>
    <row r="22" spans="1:16" ht="13.5" x14ac:dyDescent="0.2">
      <c r="A22" s="117"/>
      <c r="B22" s="381"/>
      <c r="C22" s="118" t="s">
        <v>567</v>
      </c>
      <c r="D22" s="119">
        <f>SUM(D4:D21)</f>
        <v>12356583</v>
      </c>
      <c r="E22" s="119">
        <f>SUM(E4:E21)</f>
        <v>13375519</v>
      </c>
      <c r="F22" s="119">
        <f>SUM(F4:F21)</f>
        <v>12414878</v>
      </c>
      <c r="G22" s="120">
        <f t="shared" si="0"/>
        <v>92.817916074882774</v>
      </c>
      <c r="H22" s="119">
        <f>SUM(H4:H21)</f>
        <v>7175634</v>
      </c>
      <c r="I22" s="119">
        <f t="shared" ref="I22:P22" si="2">SUM(I4:I21)</f>
        <v>941424</v>
      </c>
      <c r="J22" s="119">
        <f t="shared" si="2"/>
        <v>3880457</v>
      </c>
      <c r="K22" s="119">
        <f t="shared" si="2"/>
        <v>8563</v>
      </c>
      <c r="L22" s="119">
        <f t="shared" si="2"/>
        <v>27559</v>
      </c>
      <c r="M22" s="119">
        <f t="shared" si="2"/>
        <v>292821</v>
      </c>
      <c r="N22" s="119">
        <f t="shared" si="2"/>
        <v>88420</v>
      </c>
      <c r="O22" s="119">
        <f t="shared" si="2"/>
        <v>0</v>
      </c>
      <c r="P22" s="119">
        <f t="shared" si="2"/>
        <v>0</v>
      </c>
    </row>
  </sheetData>
  <mergeCells count="7">
    <mergeCell ref="P1:P2"/>
    <mergeCell ref="A1:A2"/>
    <mergeCell ref="C1:C2"/>
    <mergeCell ref="D1:E1"/>
    <mergeCell ref="F1:G1"/>
    <mergeCell ref="H1:O1"/>
    <mergeCell ref="B1:B2"/>
  </mergeCells>
  <printOptions horizontalCentered="1" verticalCentered="1"/>
  <pageMargins left="0.39370078740157483" right="0.39370078740157483" top="0.9055118110236221" bottom="0.27559055118110237" header="0.39370078740157483" footer="0.51181102362204722"/>
  <pageSetup paperSize="9" scale="80" orientation="landscape" r:id="rId1"/>
  <headerFooter alignWithMargins="0">
    <oddHeader>&amp;C&amp;"Times New Roman CE,Félkövér dőlt"ZALAEGERSZEG MEGYEI  JOGÚ  VÁROS  ÖNKORMÁNYZATA ÁLTAL IRÁNYÍTOTT KÖLTSÉGVETÉSI SZERVEK
 2025. ÉVI KIADÁSI ELŐIRÁNYZATAINAK TELJESÍTÉSE
&amp;R&amp;"Times New Roman CE,Félkövér dőlt"11. melléklet
Adatok: ezer Ft-ban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1"/>
  <sheetViews>
    <sheetView topLeftCell="E1" zoomScale="112" zoomScaleNormal="112" workbookViewId="0">
      <pane ySplit="1" topLeftCell="A14" activePane="bottomLeft" state="frozen"/>
      <selection activeCell="A33" sqref="A33"/>
      <selection pane="bottomLeft" activeCell="U25" sqref="U25"/>
    </sheetView>
  </sheetViews>
  <sheetFormatPr defaultRowHeight="12.75" x14ac:dyDescent="0.2"/>
  <cols>
    <col min="1" max="1" width="3.83203125" style="170" customWidth="1"/>
    <col min="2" max="2" width="29.33203125" style="170" customWidth="1"/>
    <col min="3" max="3" width="10" style="170" customWidth="1"/>
    <col min="4" max="4" width="9.6640625" style="170" customWidth="1"/>
    <col min="5" max="5" width="9.1640625" style="170" customWidth="1"/>
    <col min="6" max="6" width="8.5" style="170" customWidth="1"/>
    <col min="7" max="7" width="9" style="170" customWidth="1"/>
    <col min="8" max="8" width="8.33203125" style="170" customWidth="1"/>
    <col min="9" max="12" width="8.83203125" style="170" customWidth="1"/>
    <col min="13" max="13" width="7.6640625" style="170" customWidth="1"/>
    <col min="14" max="14" width="9.5" style="170" customWidth="1"/>
    <col min="15" max="15" width="9.33203125" style="170"/>
    <col min="16" max="16" width="8.83203125" style="170" customWidth="1"/>
    <col min="17" max="17" width="7.83203125" style="170" customWidth="1"/>
    <col min="18" max="18" width="9" style="170" customWidth="1"/>
    <col min="19" max="19" width="7.83203125" style="170" customWidth="1"/>
    <col min="20" max="20" width="8.5" style="170" customWidth="1"/>
    <col min="21" max="21" width="10" style="170" customWidth="1"/>
    <col min="22" max="22" width="12" style="170" customWidth="1"/>
    <col min="23" max="23" width="11.6640625" style="170" customWidth="1"/>
    <col min="24" max="256" width="9.33203125" style="170"/>
    <col min="257" max="257" width="3.83203125" style="170" customWidth="1"/>
    <col min="258" max="258" width="29.33203125" style="170" customWidth="1"/>
    <col min="259" max="259" width="10" style="170" customWidth="1"/>
    <col min="260" max="260" width="9.6640625" style="170" customWidth="1"/>
    <col min="261" max="261" width="9.1640625" style="170" customWidth="1"/>
    <col min="262" max="263" width="8.5" style="170" customWidth="1"/>
    <col min="264" max="264" width="9" style="170" customWidth="1"/>
    <col min="265" max="265" width="8.33203125" style="170" customWidth="1"/>
    <col min="266" max="269" width="8.83203125" style="170" customWidth="1"/>
    <col min="270" max="270" width="7.6640625" style="170" customWidth="1"/>
    <col min="271" max="271" width="9.5" style="170" customWidth="1"/>
    <col min="272" max="272" width="9.33203125" style="170"/>
    <col min="273" max="273" width="8.83203125" style="170" customWidth="1"/>
    <col min="274" max="274" width="7.83203125" style="170" customWidth="1"/>
    <col min="275" max="275" width="7.5" style="170" customWidth="1"/>
    <col min="276" max="276" width="7.83203125" style="170" customWidth="1"/>
    <col min="277" max="277" width="10" style="170" customWidth="1"/>
    <col min="278" max="278" width="10.6640625" style="170" customWidth="1"/>
    <col min="279" max="279" width="10.83203125" style="170" customWidth="1"/>
    <col min="280" max="512" width="9.33203125" style="170"/>
    <col min="513" max="513" width="3.83203125" style="170" customWidth="1"/>
    <col min="514" max="514" width="29.33203125" style="170" customWidth="1"/>
    <col min="515" max="515" width="10" style="170" customWidth="1"/>
    <col min="516" max="516" width="9.6640625" style="170" customWidth="1"/>
    <col min="517" max="517" width="9.1640625" style="170" customWidth="1"/>
    <col min="518" max="519" width="8.5" style="170" customWidth="1"/>
    <col min="520" max="520" width="9" style="170" customWidth="1"/>
    <col min="521" max="521" width="8.33203125" style="170" customWidth="1"/>
    <col min="522" max="525" width="8.83203125" style="170" customWidth="1"/>
    <col min="526" max="526" width="7.6640625" style="170" customWidth="1"/>
    <col min="527" max="527" width="9.5" style="170" customWidth="1"/>
    <col min="528" max="528" width="9.33203125" style="170"/>
    <col min="529" max="529" width="8.83203125" style="170" customWidth="1"/>
    <col min="530" max="530" width="7.83203125" style="170" customWidth="1"/>
    <col min="531" max="531" width="7.5" style="170" customWidth="1"/>
    <col min="532" max="532" width="7.83203125" style="170" customWidth="1"/>
    <col min="533" max="533" width="10" style="170" customWidth="1"/>
    <col min="534" max="534" width="10.6640625" style="170" customWidth="1"/>
    <col min="535" max="535" width="10.83203125" style="170" customWidth="1"/>
    <col min="536" max="768" width="9.33203125" style="170"/>
    <col min="769" max="769" width="3.83203125" style="170" customWidth="1"/>
    <col min="770" max="770" width="29.33203125" style="170" customWidth="1"/>
    <col min="771" max="771" width="10" style="170" customWidth="1"/>
    <col min="772" max="772" width="9.6640625" style="170" customWidth="1"/>
    <col min="773" max="773" width="9.1640625" style="170" customWidth="1"/>
    <col min="774" max="775" width="8.5" style="170" customWidth="1"/>
    <col min="776" max="776" width="9" style="170" customWidth="1"/>
    <col min="777" max="777" width="8.33203125" style="170" customWidth="1"/>
    <col min="778" max="781" width="8.83203125" style="170" customWidth="1"/>
    <col min="782" max="782" width="7.6640625" style="170" customWidth="1"/>
    <col min="783" max="783" width="9.5" style="170" customWidth="1"/>
    <col min="784" max="784" width="9.33203125" style="170"/>
    <col min="785" max="785" width="8.83203125" style="170" customWidth="1"/>
    <col min="786" max="786" width="7.83203125" style="170" customWidth="1"/>
    <col min="787" max="787" width="7.5" style="170" customWidth="1"/>
    <col min="788" max="788" width="7.83203125" style="170" customWidth="1"/>
    <col min="789" max="789" width="10" style="170" customWidth="1"/>
    <col min="790" max="790" width="10.6640625" style="170" customWidth="1"/>
    <col min="791" max="791" width="10.83203125" style="170" customWidth="1"/>
    <col min="792" max="1024" width="9.33203125" style="170"/>
    <col min="1025" max="1025" width="3.83203125" style="170" customWidth="1"/>
    <col min="1026" max="1026" width="29.33203125" style="170" customWidth="1"/>
    <col min="1027" max="1027" width="10" style="170" customWidth="1"/>
    <col min="1028" max="1028" width="9.6640625" style="170" customWidth="1"/>
    <col min="1029" max="1029" width="9.1640625" style="170" customWidth="1"/>
    <col min="1030" max="1031" width="8.5" style="170" customWidth="1"/>
    <col min="1032" max="1032" width="9" style="170" customWidth="1"/>
    <col min="1033" max="1033" width="8.33203125" style="170" customWidth="1"/>
    <col min="1034" max="1037" width="8.83203125" style="170" customWidth="1"/>
    <col min="1038" max="1038" width="7.6640625" style="170" customWidth="1"/>
    <col min="1039" max="1039" width="9.5" style="170" customWidth="1"/>
    <col min="1040" max="1040" width="9.33203125" style="170"/>
    <col min="1041" max="1041" width="8.83203125" style="170" customWidth="1"/>
    <col min="1042" max="1042" width="7.83203125" style="170" customWidth="1"/>
    <col min="1043" max="1043" width="7.5" style="170" customWidth="1"/>
    <col min="1044" max="1044" width="7.83203125" style="170" customWidth="1"/>
    <col min="1045" max="1045" width="10" style="170" customWidth="1"/>
    <col min="1046" max="1046" width="10.6640625" style="170" customWidth="1"/>
    <col min="1047" max="1047" width="10.83203125" style="170" customWidth="1"/>
    <col min="1048" max="1280" width="9.33203125" style="170"/>
    <col min="1281" max="1281" width="3.83203125" style="170" customWidth="1"/>
    <col min="1282" max="1282" width="29.33203125" style="170" customWidth="1"/>
    <col min="1283" max="1283" width="10" style="170" customWidth="1"/>
    <col min="1284" max="1284" width="9.6640625" style="170" customWidth="1"/>
    <col min="1285" max="1285" width="9.1640625" style="170" customWidth="1"/>
    <col min="1286" max="1287" width="8.5" style="170" customWidth="1"/>
    <col min="1288" max="1288" width="9" style="170" customWidth="1"/>
    <col min="1289" max="1289" width="8.33203125" style="170" customWidth="1"/>
    <col min="1290" max="1293" width="8.83203125" style="170" customWidth="1"/>
    <col min="1294" max="1294" width="7.6640625" style="170" customWidth="1"/>
    <col min="1295" max="1295" width="9.5" style="170" customWidth="1"/>
    <col min="1296" max="1296" width="9.33203125" style="170"/>
    <col min="1297" max="1297" width="8.83203125" style="170" customWidth="1"/>
    <col min="1298" max="1298" width="7.83203125" style="170" customWidth="1"/>
    <col min="1299" max="1299" width="7.5" style="170" customWidth="1"/>
    <col min="1300" max="1300" width="7.83203125" style="170" customWidth="1"/>
    <col min="1301" max="1301" width="10" style="170" customWidth="1"/>
    <col min="1302" max="1302" width="10.6640625" style="170" customWidth="1"/>
    <col min="1303" max="1303" width="10.83203125" style="170" customWidth="1"/>
    <col min="1304" max="1536" width="9.33203125" style="170"/>
    <col min="1537" max="1537" width="3.83203125" style="170" customWidth="1"/>
    <col min="1538" max="1538" width="29.33203125" style="170" customWidth="1"/>
    <col min="1539" max="1539" width="10" style="170" customWidth="1"/>
    <col min="1540" max="1540" width="9.6640625" style="170" customWidth="1"/>
    <col min="1541" max="1541" width="9.1640625" style="170" customWidth="1"/>
    <col min="1542" max="1543" width="8.5" style="170" customWidth="1"/>
    <col min="1544" max="1544" width="9" style="170" customWidth="1"/>
    <col min="1545" max="1545" width="8.33203125" style="170" customWidth="1"/>
    <col min="1546" max="1549" width="8.83203125" style="170" customWidth="1"/>
    <col min="1550" max="1550" width="7.6640625" style="170" customWidth="1"/>
    <col min="1551" max="1551" width="9.5" style="170" customWidth="1"/>
    <col min="1552" max="1552" width="9.33203125" style="170"/>
    <col min="1553" max="1553" width="8.83203125" style="170" customWidth="1"/>
    <col min="1554" max="1554" width="7.83203125" style="170" customWidth="1"/>
    <col min="1555" max="1555" width="7.5" style="170" customWidth="1"/>
    <col min="1556" max="1556" width="7.83203125" style="170" customWidth="1"/>
    <col min="1557" max="1557" width="10" style="170" customWidth="1"/>
    <col min="1558" max="1558" width="10.6640625" style="170" customWidth="1"/>
    <col min="1559" max="1559" width="10.83203125" style="170" customWidth="1"/>
    <col min="1560" max="1792" width="9.33203125" style="170"/>
    <col min="1793" max="1793" width="3.83203125" style="170" customWidth="1"/>
    <col min="1794" max="1794" width="29.33203125" style="170" customWidth="1"/>
    <col min="1795" max="1795" width="10" style="170" customWidth="1"/>
    <col min="1796" max="1796" width="9.6640625" style="170" customWidth="1"/>
    <col min="1797" max="1797" width="9.1640625" style="170" customWidth="1"/>
    <col min="1798" max="1799" width="8.5" style="170" customWidth="1"/>
    <col min="1800" max="1800" width="9" style="170" customWidth="1"/>
    <col min="1801" max="1801" width="8.33203125" style="170" customWidth="1"/>
    <col min="1802" max="1805" width="8.83203125" style="170" customWidth="1"/>
    <col min="1806" max="1806" width="7.6640625" style="170" customWidth="1"/>
    <col min="1807" max="1807" width="9.5" style="170" customWidth="1"/>
    <col min="1808" max="1808" width="9.33203125" style="170"/>
    <col min="1809" max="1809" width="8.83203125" style="170" customWidth="1"/>
    <col min="1810" max="1810" width="7.83203125" style="170" customWidth="1"/>
    <col min="1811" max="1811" width="7.5" style="170" customWidth="1"/>
    <col min="1812" max="1812" width="7.83203125" style="170" customWidth="1"/>
    <col min="1813" max="1813" width="10" style="170" customWidth="1"/>
    <col min="1814" max="1814" width="10.6640625" style="170" customWidth="1"/>
    <col min="1815" max="1815" width="10.83203125" style="170" customWidth="1"/>
    <col min="1816" max="2048" width="9.33203125" style="170"/>
    <col min="2049" max="2049" width="3.83203125" style="170" customWidth="1"/>
    <col min="2050" max="2050" width="29.33203125" style="170" customWidth="1"/>
    <col min="2051" max="2051" width="10" style="170" customWidth="1"/>
    <col min="2052" max="2052" width="9.6640625" style="170" customWidth="1"/>
    <col min="2053" max="2053" width="9.1640625" style="170" customWidth="1"/>
    <col min="2054" max="2055" width="8.5" style="170" customWidth="1"/>
    <col min="2056" max="2056" width="9" style="170" customWidth="1"/>
    <col min="2057" max="2057" width="8.33203125" style="170" customWidth="1"/>
    <col min="2058" max="2061" width="8.83203125" style="170" customWidth="1"/>
    <col min="2062" max="2062" width="7.6640625" style="170" customWidth="1"/>
    <col min="2063" max="2063" width="9.5" style="170" customWidth="1"/>
    <col min="2064" max="2064" width="9.33203125" style="170"/>
    <col min="2065" max="2065" width="8.83203125" style="170" customWidth="1"/>
    <col min="2066" max="2066" width="7.83203125" style="170" customWidth="1"/>
    <col min="2067" max="2067" width="7.5" style="170" customWidth="1"/>
    <col min="2068" max="2068" width="7.83203125" style="170" customWidth="1"/>
    <col min="2069" max="2069" width="10" style="170" customWidth="1"/>
    <col min="2070" max="2070" width="10.6640625" style="170" customWidth="1"/>
    <col min="2071" max="2071" width="10.83203125" style="170" customWidth="1"/>
    <col min="2072" max="2304" width="9.33203125" style="170"/>
    <col min="2305" max="2305" width="3.83203125" style="170" customWidth="1"/>
    <col min="2306" max="2306" width="29.33203125" style="170" customWidth="1"/>
    <col min="2307" max="2307" width="10" style="170" customWidth="1"/>
    <col min="2308" max="2308" width="9.6640625" style="170" customWidth="1"/>
    <col min="2309" max="2309" width="9.1640625" style="170" customWidth="1"/>
    <col min="2310" max="2311" width="8.5" style="170" customWidth="1"/>
    <col min="2312" max="2312" width="9" style="170" customWidth="1"/>
    <col min="2313" max="2313" width="8.33203125" style="170" customWidth="1"/>
    <col min="2314" max="2317" width="8.83203125" style="170" customWidth="1"/>
    <col min="2318" max="2318" width="7.6640625" style="170" customWidth="1"/>
    <col min="2319" max="2319" width="9.5" style="170" customWidth="1"/>
    <col min="2320" max="2320" width="9.33203125" style="170"/>
    <col min="2321" max="2321" width="8.83203125" style="170" customWidth="1"/>
    <col min="2322" max="2322" width="7.83203125" style="170" customWidth="1"/>
    <col min="2323" max="2323" width="7.5" style="170" customWidth="1"/>
    <col min="2324" max="2324" width="7.83203125" style="170" customWidth="1"/>
    <col min="2325" max="2325" width="10" style="170" customWidth="1"/>
    <col min="2326" max="2326" width="10.6640625" style="170" customWidth="1"/>
    <col min="2327" max="2327" width="10.83203125" style="170" customWidth="1"/>
    <col min="2328" max="2560" width="9.33203125" style="170"/>
    <col min="2561" max="2561" width="3.83203125" style="170" customWidth="1"/>
    <col min="2562" max="2562" width="29.33203125" style="170" customWidth="1"/>
    <col min="2563" max="2563" width="10" style="170" customWidth="1"/>
    <col min="2564" max="2564" width="9.6640625" style="170" customWidth="1"/>
    <col min="2565" max="2565" width="9.1640625" style="170" customWidth="1"/>
    <col min="2566" max="2567" width="8.5" style="170" customWidth="1"/>
    <col min="2568" max="2568" width="9" style="170" customWidth="1"/>
    <col min="2569" max="2569" width="8.33203125" style="170" customWidth="1"/>
    <col min="2570" max="2573" width="8.83203125" style="170" customWidth="1"/>
    <col min="2574" max="2574" width="7.6640625" style="170" customWidth="1"/>
    <col min="2575" max="2575" width="9.5" style="170" customWidth="1"/>
    <col min="2576" max="2576" width="9.33203125" style="170"/>
    <col min="2577" max="2577" width="8.83203125" style="170" customWidth="1"/>
    <col min="2578" max="2578" width="7.83203125" style="170" customWidth="1"/>
    <col min="2579" max="2579" width="7.5" style="170" customWidth="1"/>
    <col min="2580" max="2580" width="7.83203125" style="170" customWidth="1"/>
    <col min="2581" max="2581" width="10" style="170" customWidth="1"/>
    <col min="2582" max="2582" width="10.6640625" style="170" customWidth="1"/>
    <col min="2583" max="2583" width="10.83203125" style="170" customWidth="1"/>
    <col min="2584" max="2816" width="9.33203125" style="170"/>
    <col min="2817" max="2817" width="3.83203125" style="170" customWidth="1"/>
    <col min="2818" max="2818" width="29.33203125" style="170" customWidth="1"/>
    <col min="2819" max="2819" width="10" style="170" customWidth="1"/>
    <col min="2820" max="2820" width="9.6640625" style="170" customWidth="1"/>
    <col min="2821" max="2821" width="9.1640625" style="170" customWidth="1"/>
    <col min="2822" max="2823" width="8.5" style="170" customWidth="1"/>
    <col min="2824" max="2824" width="9" style="170" customWidth="1"/>
    <col min="2825" max="2825" width="8.33203125" style="170" customWidth="1"/>
    <col min="2826" max="2829" width="8.83203125" style="170" customWidth="1"/>
    <col min="2830" max="2830" width="7.6640625" style="170" customWidth="1"/>
    <col min="2831" max="2831" width="9.5" style="170" customWidth="1"/>
    <col min="2832" max="2832" width="9.33203125" style="170"/>
    <col min="2833" max="2833" width="8.83203125" style="170" customWidth="1"/>
    <col min="2834" max="2834" width="7.83203125" style="170" customWidth="1"/>
    <col min="2835" max="2835" width="7.5" style="170" customWidth="1"/>
    <col min="2836" max="2836" width="7.83203125" style="170" customWidth="1"/>
    <col min="2837" max="2837" width="10" style="170" customWidth="1"/>
    <col min="2838" max="2838" width="10.6640625" style="170" customWidth="1"/>
    <col min="2839" max="2839" width="10.83203125" style="170" customWidth="1"/>
    <col min="2840" max="3072" width="9.33203125" style="170"/>
    <col min="3073" max="3073" width="3.83203125" style="170" customWidth="1"/>
    <col min="3074" max="3074" width="29.33203125" style="170" customWidth="1"/>
    <col min="3075" max="3075" width="10" style="170" customWidth="1"/>
    <col min="3076" max="3076" width="9.6640625" style="170" customWidth="1"/>
    <col min="3077" max="3077" width="9.1640625" style="170" customWidth="1"/>
    <col min="3078" max="3079" width="8.5" style="170" customWidth="1"/>
    <col min="3080" max="3080" width="9" style="170" customWidth="1"/>
    <col min="3081" max="3081" width="8.33203125" style="170" customWidth="1"/>
    <col min="3082" max="3085" width="8.83203125" style="170" customWidth="1"/>
    <col min="3086" max="3086" width="7.6640625" style="170" customWidth="1"/>
    <col min="3087" max="3087" width="9.5" style="170" customWidth="1"/>
    <col min="3088" max="3088" width="9.33203125" style="170"/>
    <col min="3089" max="3089" width="8.83203125" style="170" customWidth="1"/>
    <col min="3090" max="3090" width="7.83203125" style="170" customWidth="1"/>
    <col min="3091" max="3091" width="7.5" style="170" customWidth="1"/>
    <col min="3092" max="3092" width="7.83203125" style="170" customWidth="1"/>
    <col min="3093" max="3093" width="10" style="170" customWidth="1"/>
    <col min="3094" max="3094" width="10.6640625" style="170" customWidth="1"/>
    <col min="3095" max="3095" width="10.83203125" style="170" customWidth="1"/>
    <col min="3096" max="3328" width="9.33203125" style="170"/>
    <col min="3329" max="3329" width="3.83203125" style="170" customWidth="1"/>
    <col min="3330" max="3330" width="29.33203125" style="170" customWidth="1"/>
    <col min="3331" max="3331" width="10" style="170" customWidth="1"/>
    <col min="3332" max="3332" width="9.6640625" style="170" customWidth="1"/>
    <col min="3333" max="3333" width="9.1640625" style="170" customWidth="1"/>
    <col min="3334" max="3335" width="8.5" style="170" customWidth="1"/>
    <col min="3336" max="3336" width="9" style="170" customWidth="1"/>
    <col min="3337" max="3337" width="8.33203125" style="170" customWidth="1"/>
    <col min="3338" max="3341" width="8.83203125" style="170" customWidth="1"/>
    <col min="3342" max="3342" width="7.6640625" style="170" customWidth="1"/>
    <col min="3343" max="3343" width="9.5" style="170" customWidth="1"/>
    <col min="3344" max="3344" width="9.33203125" style="170"/>
    <col min="3345" max="3345" width="8.83203125" style="170" customWidth="1"/>
    <col min="3346" max="3346" width="7.83203125" style="170" customWidth="1"/>
    <col min="3347" max="3347" width="7.5" style="170" customWidth="1"/>
    <col min="3348" max="3348" width="7.83203125" style="170" customWidth="1"/>
    <col min="3349" max="3349" width="10" style="170" customWidth="1"/>
    <col min="3350" max="3350" width="10.6640625" style="170" customWidth="1"/>
    <col min="3351" max="3351" width="10.83203125" style="170" customWidth="1"/>
    <col min="3352" max="3584" width="9.33203125" style="170"/>
    <col min="3585" max="3585" width="3.83203125" style="170" customWidth="1"/>
    <col min="3586" max="3586" width="29.33203125" style="170" customWidth="1"/>
    <col min="3587" max="3587" width="10" style="170" customWidth="1"/>
    <col min="3588" max="3588" width="9.6640625" style="170" customWidth="1"/>
    <col min="3589" max="3589" width="9.1640625" style="170" customWidth="1"/>
    <col min="3590" max="3591" width="8.5" style="170" customWidth="1"/>
    <col min="3592" max="3592" width="9" style="170" customWidth="1"/>
    <col min="3593" max="3593" width="8.33203125" style="170" customWidth="1"/>
    <col min="3594" max="3597" width="8.83203125" style="170" customWidth="1"/>
    <col min="3598" max="3598" width="7.6640625" style="170" customWidth="1"/>
    <col min="3599" max="3599" width="9.5" style="170" customWidth="1"/>
    <col min="3600" max="3600" width="9.33203125" style="170"/>
    <col min="3601" max="3601" width="8.83203125" style="170" customWidth="1"/>
    <col min="3602" max="3602" width="7.83203125" style="170" customWidth="1"/>
    <col min="3603" max="3603" width="7.5" style="170" customWidth="1"/>
    <col min="3604" max="3604" width="7.83203125" style="170" customWidth="1"/>
    <col min="3605" max="3605" width="10" style="170" customWidth="1"/>
    <col min="3606" max="3606" width="10.6640625" style="170" customWidth="1"/>
    <col min="3607" max="3607" width="10.83203125" style="170" customWidth="1"/>
    <col min="3608" max="3840" width="9.33203125" style="170"/>
    <col min="3841" max="3841" width="3.83203125" style="170" customWidth="1"/>
    <col min="3842" max="3842" width="29.33203125" style="170" customWidth="1"/>
    <col min="3843" max="3843" width="10" style="170" customWidth="1"/>
    <col min="3844" max="3844" width="9.6640625" style="170" customWidth="1"/>
    <col min="3845" max="3845" width="9.1640625" style="170" customWidth="1"/>
    <col min="3846" max="3847" width="8.5" style="170" customWidth="1"/>
    <col min="3848" max="3848" width="9" style="170" customWidth="1"/>
    <col min="3849" max="3849" width="8.33203125" style="170" customWidth="1"/>
    <col min="3850" max="3853" width="8.83203125" style="170" customWidth="1"/>
    <col min="3854" max="3854" width="7.6640625" style="170" customWidth="1"/>
    <col min="3855" max="3855" width="9.5" style="170" customWidth="1"/>
    <col min="3856" max="3856" width="9.33203125" style="170"/>
    <col min="3857" max="3857" width="8.83203125" style="170" customWidth="1"/>
    <col min="3858" max="3858" width="7.83203125" style="170" customWidth="1"/>
    <col min="3859" max="3859" width="7.5" style="170" customWidth="1"/>
    <col min="3860" max="3860" width="7.83203125" style="170" customWidth="1"/>
    <col min="3861" max="3861" width="10" style="170" customWidth="1"/>
    <col min="3862" max="3862" width="10.6640625" style="170" customWidth="1"/>
    <col min="3863" max="3863" width="10.83203125" style="170" customWidth="1"/>
    <col min="3864" max="4096" width="9.33203125" style="170"/>
    <col min="4097" max="4097" width="3.83203125" style="170" customWidth="1"/>
    <col min="4098" max="4098" width="29.33203125" style="170" customWidth="1"/>
    <col min="4099" max="4099" width="10" style="170" customWidth="1"/>
    <col min="4100" max="4100" width="9.6640625" style="170" customWidth="1"/>
    <col min="4101" max="4101" width="9.1640625" style="170" customWidth="1"/>
    <col min="4102" max="4103" width="8.5" style="170" customWidth="1"/>
    <col min="4104" max="4104" width="9" style="170" customWidth="1"/>
    <col min="4105" max="4105" width="8.33203125" style="170" customWidth="1"/>
    <col min="4106" max="4109" width="8.83203125" style="170" customWidth="1"/>
    <col min="4110" max="4110" width="7.6640625" style="170" customWidth="1"/>
    <col min="4111" max="4111" width="9.5" style="170" customWidth="1"/>
    <col min="4112" max="4112" width="9.33203125" style="170"/>
    <col min="4113" max="4113" width="8.83203125" style="170" customWidth="1"/>
    <col min="4114" max="4114" width="7.83203125" style="170" customWidth="1"/>
    <col min="4115" max="4115" width="7.5" style="170" customWidth="1"/>
    <col min="4116" max="4116" width="7.83203125" style="170" customWidth="1"/>
    <col min="4117" max="4117" width="10" style="170" customWidth="1"/>
    <col min="4118" max="4118" width="10.6640625" style="170" customWidth="1"/>
    <col min="4119" max="4119" width="10.83203125" style="170" customWidth="1"/>
    <col min="4120" max="4352" width="9.33203125" style="170"/>
    <col min="4353" max="4353" width="3.83203125" style="170" customWidth="1"/>
    <col min="4354" max="4354" width="29.33203125" style="170" customWidth="1"/>
    <col min="4355" max="4355" width="10" style="170" customWidth="1"/>
    <col min="4356" max="4356" width="9.6640625" style="170" customWidth="1"/>
    <col min="4357" max="4357" width="9.1640625" style="170" customWidth="1"/>
    <col min="4358" max="4359" width="8.5" style="170" customWidth="1"/>
    <col min="4360" max="4360" width="9" style="170" customWidth="1"/>
    <col min="4361" max="4361" width="8.33203125" style="170" customWidth="1"/>
    <col min="4362" max="4365" width="8.83203125" style="170" customWidth="1"/>
    <col min="4366" max="4366" width="7.6640625" style="170" customWidth="1"/>
    <col min="4367" max="4367" width="9.5" style="170" customWidth="1"/>
    <col min="4368" max="4368" width="9.33203125" style="170"/>
    <col min="4369" max="4369" width="8.83203125" style="170" customWidth="1"/>
    <col min="4370" max="4370" width="7.83203125" style="170" customWidth="1"/>
    <col min="4371" max="4371" width="7.5" style="170" customWidth="1"/>
    <col min="4372" max="4372" width="7.83203125" style="170" customWidth="1"/>
    <col min="4373" max="4373" width="10" style="170" customWidth="1"/>
    <col min="4374" max="4374" width="10.6640625" style="170" customWidth="1"/>
    <col min="4375" max="4375" width="10.83203125" style="170" customWidth="1"/>
    <col min="4376" max="4608" width="9.33203125" style="170"/>
    <col min="4609" max="4609" width="3.83203125" style="170" customWidth="1"/>
    <col min="4610" max="4610" width="29.33203125" style="170" customWidth="1"/>
    <col min="4611" max="4611" width="10" style="170" customWidth="1"/>
    <col min="4612" max="4612" width="9.6640625" style="170" customWidth="1"/>
    <col min="4613" max="4613" width="9.1640625" style="170" customWidth="1"/>
    <col min="4614" max="4615" width="8.5" style="170" customWidth="1"/>
    <col min="4616" max="4616" width="9" style="170" customWidth="1"/>
    <col min="4617" max="4617" width="8.33203125" style="170" customWidth="1"/>
    <col min="4618" max="4621" width="8.83203125" style="170" customWidth="1"/>
    <col min="4622" max="4622" width="7.6640625" style="170" customWidth="1"/>
    <col min="4623" max="4623" width="9.5" style="170" customWidth="1"/>
    <col min="4624" max="4624" width="9.33203125" style="170"/>
    <col min="4625" max="4625" width="8.83203125" style="170" customWidth="1"/>
    <col min="4626" max="4626" width="7.83203125" style="170" customWidth="1"/>
    <col min="4627" max="4627" width="7.5" style="170" customWidth="1"/>
    <col min="4628" max="4628" width="7.83203125" style="170" customWidth="1"/>
    <col min="4629" max="4629" width="10" style="170" customWidth="1"/>
    <col min="4630" max="4630" width="10.6640625" style="170" customWidth="1"/>
    <col min="4631" max="4631" width="10.83203125" style="170" customWidth="1"/>
    <col min="4632" max="4864" width="9.33203125" style="170"/>
    <col min="4865" max="4865" width="3.83203125" style="170" customWidth="1"/>
    <col min="4866" max="4866" width="29.33203125" style="170" customWidth="1"/>
    <col min="4867" max="4867" width="10" style="170" customWidth="1"/>
    <col min="4868" max="4868" width="9.6640625" style="170" customWidth="1"/>
    <col min="4869" max="4869" width="9.1640625" style="170" customWidth="1"/>
    <col min="4870" max="4871" width="8.5" style="170" customWidth="1"/>
    <col min="4872" max="4872" width="9" style="170" customWidth="1"/>
    <col min="4873" max="4873" width="8.33203125" style="170" customWidth="1"/>
    <col min="4874" max="4877" width="8.83203125" style="170" customWidth="1"/>
    <col min="4878" max="4878" width="7.6640625" style="170" customWidth="1"/>
    <col min="4879" max="4879" width="9.5" style="170" customWidth="1"/>
    <col min="4880" max="4880" width="9.33203125" style="170"/>
    <col min="4881" max="4881" width="8.83203125" style="170" customWidth="1"/>
    <col min="4882" max="4882" width="7.83203125" style="170" customWidth="1"/>
    <col min="4883" max="4883" width="7.5" style="170" customWidth="1"/>
    <col min="4884" max="4884" width="7.83203125" style="170" customWidth="1"/>
    <col min="4885" max="4885" width="10" style="170" customWidth="1"/>
    <col min="4886" max="4886" width="10.6640625" style="170" customWidth="1"/>
    <col min="4887" max="4887" width="10.83203125" style="170" customWidth="1"/>
    <col min="4888" max="5120" width="9.33203125" style="170"/>
    <col min="5121" max="5121" width="3.83203125" style="170" customWidth="1"/>
    <col min="5122" max="5122" width="29.33203125" style="170" customWidth="1"/>
    <col min="5123" max="5123" width="10" style="170" customWidth="1"/>
    <col min="5124" max="5124" width="9.6640625" style="170" customWidth="1"/>
    <col min="5125" max="5125" width="9.1640625" style="170" customWidth="1"/>
    <col min="5126" max="5127" width="8.5" style="170" customWidth="1"/>
    <col min="5128" max="5128" width="9" style="170" customWidth="1"/>
    <col min="5129" max="5129" width="8.33203125" style="170" customWidth="1"/>
    <col min="5130" max="5133" width="8.83203125" style="170" customWidth="1"/>
    <col min="5134" max="5134" width="7.6640625" style="170" customWidth="1"/>
    <col min="5135" max="5135" width="9.5" style="170" customWidth="1"/>
    <col min="5136" max="5136" width="9.33203125" style="170"/>
    <col min="5137" max="5137" width="8.83203125" style="170" customWidth="1"/>
    <col min="5138" max="5138" width="7.83203125" style="170" customWidth="1"/>
    <col min="5139" max="5139" width="7.5" style="170" customWidth="1"/>
    <col min="5140" max="5140" width="7.83203125" style="170" customWidth="1"/>
    <col min="5141" max="5141" width="10" style="170" customWidth="1"/>
    <col min="5142" max="5142" width="10.6640625" style="170" customWidth="1"/>
    <col min="5143" max="5143" width="10.83203125" style="170" customWidth="1"/>
    <col min="5144" max="5376" width="9.33203125" style="170"/>
    <col min="5377" max="5377" width="3.83203125" style="170" customWidth="1"/>
    <col min="5378" max="5378" width="29.33203125" style="170" customWidth="1"/>
    <col min="5379" max="5379" width="10" style="170" customWidth="1"/>
    <col min="5380" max="5380" width="9.6640625" style="170" customWidth="1"/>
    <col min="5381" max="5381" width="9.1640625" style="170" customWidth="1"/>
    <col min="5382" max="5383" width="8.5" style="170" customWidth="1"/>
    <col min="5384" max="5384" width="9" style="170" customWidth="1"/>
    <col min="5385" max="5385" width="8.33203125" style="170" customWidth="1"/>
    <col min="5386" max="5389" width="8.83203125" style="170" customWidth="1"/>
    <col min="5390" max="5390" width="7.6640625" style="170" customWidth="1"/>
    <col min="5391" max="5391" width="9.5" style="170" customWidth="1"/>
    <col min="5392" max="5392" width="9.33203125" style="170"/>
    <col min="5393" max="5393" width="8.83203125" style="170" customWidth="1"/>
    <col min="5394" max="5394" width="7.83203125" style="170" customWidth="1"/>
    <col min="5395" max="5395" width="7.5" style="170" customWidth="1"/>
    <col min="5396" max="5396" width="7.83203125" style="170" customWidth="1"/>
    <col min="5397" max="5397" width="10" style="170" customWidth="1"/>
    <col min="5398" max="5398" width="10.6640625" style="170" customWidth="1"/>
    <col min="5399" max="5399" width="10.83203125" style="170" customWidth="1"/>
    <col min="5400" max="5632" width="9.33203125" style="170"/>
    <col min="5633" max="5633" width="3.83203125" style="170" customWidth="1"/>
    <col min="5634" max="5634" width="29.33203125" style="170" customWidth="1"/>
    <col min="5635" max="5635" width="10" style="170" customWidth="1"/>
    <col min="5636" max="5636" width="9.6640625" style="170" customWidth="1"/>
    <col min="5637" max="5637" width="9.1640625" style="170" customWidth="1"/>
    <col min="5638" max="5639" width="8.5" style="170" customWidth="1"/>
    <col min="5640" max="5640" width="9" style="170" customWidth="1"/>
    <col min="5641" max="5641" width="8.33203125" style="170" customWidth="1"/>
    <col min="5642" max="5645" width="8.83203125" style="170" customWidth="1"/>
    <col min="5646" max="5646" width="7.6640625" style="170" customWidth="1"/>
    <col min="5647" max="5647" width="9.5" style="170" customWidth="1"/>
    <col min="5648" max="5648" width="9.33203125" style="170"/>
    <col min="5649" max="5649" width="8.83203125" style="170" customWidth="1"/>
    <col min="5650" max="5650" width="7.83203125" style="170" customWidth="1"/>
    <col min="5651" max="5651" width="7.5" style="170" customWidth="1"/>
    <col min="5652" max="5652" width="7.83203125" style="170" customWidth="1"/>
    <col min="5653" max="5653" width="10" style="170" customWidth="1"/>
    <col min="5654" max="5654" width="10.6640625" style="170" customWidth="1"/>
    <col min="5655" max="5655" width="10.83203125" style="170" customWidth="1"/>
    <col min="5656" max="5888" width="9.33203125" style="170"/>
    <col min="5889" max="5889" width="3.83203125" style="170" customWidth="1"/>
    <col min="5890" max="5890" width="29.33203125" style="170" customWidth="1"/>
    <col min="5891" max="5891" width="10" style="170" customWidth="1"/>
    <col min="5892" max="5892" width="9.6640625" style="170" customWidth="1"/>
    <col min="5893" max="5893" width="9.1640625" style="170" customWidth="1"/>
    <col min="5894" max="5895" width="8.5" style="170" customWidth="1"/>
    <col min="5896" max="5896" width="9" style="170" customWidth="1"/>
    <col min="5897" max="5897" width="8.33203125" style="170" customWidth="1"/>
    <col min="5898" max="5901" width="8.83203125" style="170" customWidth="1"/>
    <col min="5902" max="5902" width="7.6640625" style="170" customWidth="1"/>
    <col min="5903" max="5903" width="9.5" style="170" customWidth="1"/>
    <col min="5904" max="5904" width="9.33203125" style="170"/>
    <col min="5905" max="5905" width="8.83203125" style="170" customWidth="1"/>
    <col min="5906" max="5906" width="7.83203125" style="170" customWidth="1"/>
    <col min="5907" max="5907" width="7.5" style="170" customWidth="1"/>
    <col min="5908" max="5908" width="7.83203125" style="170" customWidth="1"/>
    <col min="5909" max="5909" width="10" style="170" customWidth="1"/>
    <col min="5910" max="5910" width="10.6640625" style="170" customWidth="1"/>
    <col min="5911" max="5911" width="10.83203125" style="170" customWidth="1"/>
    <col min="5912" max="6144" width="9.33203125" style="170"/>
    <col min="6145" max="6145" width="3.83203125" style="170" customWidth="1"/>
    <col min="6146" max="6146" width="29.33203125" style="170" customWidth="1"/>
    <col min="6147" max="6147" width="10" style="170" customWidth="1"/>
    <col min="6148" max="6148" width="9.6640625" style="170" customWidth="1"/>
    <col min="6149" max="6149" width="9.1640625" style="170" customWidth="1"/>
    <col min="6150" max="6151" width="8.5" style="170" customWidth="1"/>
    <col min="6152" max="6152" width="9" style="170" customWidth="1"/>
    <col min="6153" max="6153" width="8.33203125" style="170" customWidth="1"/>
    <col min="6154" max="6157" width="8.83203125" style="170" customWidth="1"/>
    <col min="6158" max="6158" width="7.6640625" style="170" customWidth="1"/>
    <col min="6159" max="6159" width="9.5" style="170" customWidth="1"/>
    <col min="6160" max="6160" width="9.33203125" style="170"/>
    <col min="6161" max="6161" width="8.83203125" style="170" customWidth="1"/>
    <col min="6162" max="6162" width="7.83203125" style="170" customWidth="1"/>
    <col min="6163" max="6163" width="7.5" style="170" customWidth="1"/>
    <col min="6164" max="6164" width="7.83203125" style="170" customWidth="1"/>
    <col min="6165" max="6165" width="10" style="170" customWidth="1"/>
    <col min="6166" max="6166" width="10.6640625" style="170" customWidth="1"/>
    <col min="6167" max="6167" width="10.83203125" style="170" customWidth="1"/>
    <col min="6168" max="6400" width="9.33203125" style="170"/>
    <col min="6401" max="6401" width="3.83203125" style="170" customWidth="1"/>
    <col min="6402" max="6402" width="29.33203125" style="170" customWidth="1"/>
    <col min="6403" max="6403" width="10" style="170" customWidth="1"/>
    <col min="6404" max="6404" width="9.6640625" style="170" customWidth="1"/>
    <col min="6405" max="6405" width="9.1640625" style="170" customWidth="1"/>
    <col min="6406" max="6407" width="8.5" style="170" customWidth="1"/>
    <col min="6408" max="6408" width="9" style="170" customWidth="1"/>
    <col min="6409" max="6409" width="8.33203125" style="170" customWidth="1"/>
    <col min="6410" max="6413" width="8.83203125" style="170" customWidth="1"/>
    <col min="6414" max="6414" width="7.6640625" style="170" customWidth="1"/>
    <col min="6415" max="6415" width="9.5" style="170" customWidth="1"/>
    <col min="6416" max="6416" width="9.33203125" style="170"/>
    <col min="6417" max="6417" width="8.83203125" style="170" customWidth="1"/>
    <col min="6418" max="6418" width="7.83203125" style="170" customWidth="1"/>
    <col min="6419" max="6419" width="7.5" style="170" customWidth="1"/>
    <col min="6420" max="6420" width="7.83203125" style="170" customWidth="1"/>
    <col min="6421" max="6421" width="10" style="170" customWidth="1"/>
    <col min="6422" max="6422" width="10.6640625" style="170" customWidth="1"/>
    <col min="6423" max="6423" width="10.83203125" style="170" customWidth="1"/>
    <col min="6424" max="6656" width="9.33203125" style="170"/>
    <col min="6657" max="6657" width="3.83203125" style="170" customWidth="1"/>
    <col min="6658" max="6658" width="29.33203125" style="170" customWidth="1"/>
    <col min="6659" max="6659" width="10" style="170" customWidth="1"/>
    <col min="6660" max="6660" width="9.6640625" style="170" customWidth="1"/>
    <col min="6661" max="6661" width="9.1640625" style="170" customWidth="1"/>
    <col min="6662" max="6663" width="8.5" style="170" customWidth="1"/>
    <col min="6664" max="6664" width="9" style="170" customWidth="1"/>
    <col min="6665" max="6665" width="8.33203125" style="170" customWidth="1"/>
    <col min="6666" max="6669" width="8.83203125" style="170" customWidth="1"/>
    <col min="6670" max="6670" width="7.6640625" style="170" customWidth="1"/>
    <col min="6671" max="6671" width="9.5" style="170" customWidth="1"/>
    <col min="6672" max="6672" width="9.33203125" style="170"/>
    <col min="6673" max="6673" width="8.83203125" style="170" customWidth="1"/>
    <col min="6674" max="6674" width="7.83203125" style="170" customWidth="1"/>
    <col min="6675" max="6675" width="7.5" style="170" customWidth="1"/>
    <col min="6676" max="6676" width="7.83203125" style="170" customWidth="1"/>
    <col min="6677" max="6677" width="10" style="170" customWidth="1"/>
    <col min="6678" max="6678" width="10.6640625" style="170" customWidth="1"/>
    <col min="6679" max="6679" width="10.83203125" style="170" customWidth="1"/>
    <col min="6680" max="6912" width="9.33203125" style="170"/>
    <col min="6913" max="6913" width="3.83203125" style="170" customWidth="1"/>
    <col min="6914" max="6914" width="29.33203125" style="170" customWidth="1"/>
    <col min="6915" max="6915" width="10" style="170" customWidth="1"/>
    <col min="6916" max="6916" width="9.6640625" style="170" customWidth="1"/>
    <col min="6917" max="6917" width="9.1640625" style="170" customWidth="1"/>
    <col min="6918" max="6919" width="8.5" style="170" customWidth="1"/>
    <col min="6920" max="6920" width="9" style="170" customWidth="1"/>
    <col min="6921" max="6921" width="8.33203125" style="170" customWidth="1"/>
    <col min="6922" max="6925" width="8.83203125" style="170" customWidth="1"/>
    <col min="6926" max="6926" width="7.6640625" style="170" customWidth="1"/>
    <col min="6927" max="6927" width="9.5" style="170" customWidth="1"/>
    <col min="6928" max="6928" width="9.33203125" style="170"/>
    <col min="6929" max="6929" width="8.83203125" style="170" customWidth="1"/>
    <col min="6930" max="6930" width="7.83203125" style="170" customWidth="1"/>
    <col min="6931" max="6931" width="7.5" style="170" customWidth="1"/>
    <col min="6932" max="6932" width="7.83203125" style="170" customWidth="1"/>
    <col min="6933" max="6933" width="10" style="170" customWidth="1"/>
    <col min="6934" max="6934" width="10.6640625" style="170" customWidth="1"/>
    <col min="6935" max="6935" width="10.83203125" style="170" customWidth="1"/>
    <col min="6936" max="7168" width="9.33203125" style="170"/>
    <col min="7169" max="7169" width="3.83203125" style="170" customWidth="1"/>
    <col min="7170" max="7170" width="29.33203125" style="170" customWidth="1"/>
    <col min="7171" max="7171" width="10" style="170" customWidth="1"/>
    <col min="7172" max="7172" width="9.6640625" style="170" customWidth="1"/>
    <col min="7173" max="7173" width="9.1640625" style="170" customWidth="1"/>
    <col min="7174" max="7175" width="8.5" style="170" customWidth="1"/>
    <col min="7176" max="7176" width="9" style="170" customWidth="1"/>
    <col min="7177" max="7177" width="8.33203125" style="170" customWidth="1"/>
    <col min="7178" max="7181" width="8.83203125" style="170" customWidth="1"/>
    <col min="7182" max="7182" width="7.6640625" style="170" customWidth="1"/>
    <col min="7183" max="7183" width="9.5" style="170" customWidth="1"/>
    <col min="7184" max="7184" width="9.33203125" style="170"/>
    <col min="7185" max="7185" width="8.83203125" style="170" customWidth="1"/>
    <col min="7186" max="7186" width="7.83203125" style="170" customWidth="1"/>
    <col min="7187" max="7187" width="7.5" style="170" customWidth="1"/>
    <col min="7188" max="7188" width="7.83203125" style="170" customWidth="1"/>
    <col min="7189" max="7189" width="10" style="170" customWidth="1"/>
    <col min="7190" max="7190" width="10.6640625" style="170" customWidth="1"/>
    <col min="7191" max="7191" width="10.83203125" style="170" customWidth="1"/>
    <col min="7192" max="7424" width="9.33203125" style="170"/>
    <col min="7425" max="7425" width="3.83203125" style="170" customWidth="1"/>
    <col min="7426" max="7426" width="29.33203125" style="170" customWidth="1"/>
    <col min="7427" max="7427" width="10" style="170" customWidth="1"/>
    <col min="7428" max="7428" width="9.6640625" style="170" customWidth="1"/>
    <col min="7429" max="7429" width="9.1640625" style="170" customWidth="1"/>
    <col min="7430" max="7431" width="8.5" style="170" customWidth="1"/>
    <col min="7432" max="7432" width="9" style="170" customWidth="1"/>
    <col min="7433" max="7433" width="8.33203125" style="170" customWidth="1"/>
    <col min="7434" max="7437" width="8.83203125" style="170" customWidth="1"/>
    <col min="7438" max="7438" width="7.6640625" style="170" customWidth="1"/>
    <col min="7439" max="7439" width="9.5" style="170" customWidth="1"/>
    <col min="7440" max="7440" width="9.33203125" style="170"/>
    <col min="7441" max="7441" width="8.83203125" style="170" customWidth="1"/>
    <col min="7442" max="7442" width="7.83203125" style="170" customWidth="1"/>
    <col min="7443" max="7443" width="7.5" style="170" customWidth="1"/>
    <col min="7444" max="7444" width="7.83203125" style="170" customWidth="1"/>
    <col min="7445" max="7445" width="10" style="170" customWidth="1"/>
    <col min="7446" max="7446" width="10.6640625" style="170" customWidth="1"/>
    <col min="7447" max="7447" width="10.83203125" style="170" customWidth="1"/>
    <col min="7448" max="7680" width="9.33203125" style="170"/>
    <col min="7681" max="7681" width="3.83203125" style="170" customWidth="1"/>
    <col min="7682" max="7682" width="29.33203125" style="170" customWidth="1"/>
    <col min="7683" max="7683" width="10" style="170" customWidth="1"/>
    <col min="7684" max="7684" width="9.6640625" style="170" customWidth="1"/>
    <col min="7685" max="7685" width="9.1640625" style="170" customWidth="1"/>
    <col min="7686" max="7687" width="8.5" style="170" customWidth="1"/>
    <col min="7688" max="7688" width="9" style="170" customWidth="1"/>
    <col min="7689" max="7689" width="8.33203125" style="170" customWidth="1"/>
    <col min="7690" max="7693" width="8.83203125" style="170" customWidth="1"/>
    <col min="7694" max="7694" width="7.6640625" style="170" customWidth="1"/>
    <col min="7695" max="7695" width="9.5" style="170" customWidth="1"/>
    <col min="7696" max="7696" width="9.33203125" style="170"/>
    <col min="7697" max="7697" width="8.83203125" style="170" customWidth="1"/>
    <col min="7698" max="7698" width="7.83203125" style="170" customWidth="1"/>
    <col min="7699" max="7699" width="7.5" style="170" customWidth="1"/>
    <col min="7700" max="7700" width="7.83203125" style="170" customWidth="1"/>
    <col min="7701" max="7701" width="10" style="170" customWidth="1"/>
    <col min="7702" max="7702" width="10.6640625" style="170" customWidth="1"/>
    <col min="7703" max="7703" width="10.83203125" style="170" customWidth="1"/>
    <col min="7704" max="7936" width="9.33203125" style="170"/>
    <col min="7937" max="7937" width="3.83203125" style="170" customWidth="1"/>
    <col min="7938" max="7938" width="29.33203125" style="170" customWidth="1"/>
    <col min="7939" max="7939" width="10" style="170" customWidth="1"/>
    <col min="7940" max="7940" width="9.6640625" style="170" customWidth="1"/>
    <col min="7941" max="7941" width="9.1640625" style="170" customWidth="1"/>
    <col min="7942" max="7943" width="8.5" style="170" customWidth="1"/>
    <col min="7944" max="7944" width="9" style="170" customWidth="1"/>
    <col min="7945" max="7945" width="8.33203125" style="170" customWidth="1"/>
    <col min="7946" max="7949" width="8.83203125" style="170" customWidth="1"/>
    <col min="7950" max="7950" width="7.6640625" style="170" customWidth="1"/>
    <col min="7951" max="7951" width="9.5" style="170" customWidth="1"/>
    <col min="7952" max="7952" width="9.33203125" style="170"/>
    <col min="7953" max="7953" width="8.83203125" style="170" customWidth="1"/>
    <col min="7954" max="7954" width="7.83203125" style="170" customWidth="1"/>
    <col min="7955" max="7955" width="7.5" style="170" customWidth="1"/>
    <col min="7956" max="7956" width="7.83203125" style="170" customWidth="1"/>
    <col min="7957" max="7957" width="10" style="170" customWidth="1"/>
    <col min="7958" max="7958" width="10.6640625" style="170" customWidth="1"/>
    <col min="7959" max="7959" width="10.83203125" style="170" customWidth="1"/>
    <col min="7960" max="8192" width="9.33203125" style="170"/>
    <col min="8193" max="8193" width="3.83203125" style="170" customWidth="1"/>
    <col min="8194" max="8194" width="29.33203125" style="170" customWidth="1"/>
    <col min="8195" max="8195" width="10" style="170" customWidth="1"/>
    <col min="8196" max="8196" width="9.6640625" style="170" customWidth="1"/>
    <col min="8197" max="8197" width="9.1640625" style="170" customWidth="1"/>
    <col min="8198" max="8199" width="8.5" style="170" customWidth="1"/>
    <col min="8200" max="8200" width="9" style="170" customWidth="1"/>
    <col min="8201" max="8201" width="8.33203125" style="170" customWidth="1"/>
    <col min="8202" max="8205" width="8.83203125" style="170" customWidth="1"/>
    <col min="8206" max="8206" width="7.6640625" style="170" customWidth="1"/>
    <col min="8207" max="8207" width="9.5" style="170" customWidth="1"/>
    <col min="8208" max="8208" width="9.33203125" style="170"/>
    <col min="8209" max="8209" width="8.83203125" style="170" customWidth="1"/>
    <col min="8210" max="8210" width="7.83203125" style="170" customWidth="1"/>
    <col min="8211" max="8211" width="7.5" style="170" customWidth="1"/>
    <col min="8212" max="8212" width="7.83203125" style="170" customWidth="1"/>
    <col min="8213" max="8213" width="10" style="170" customWidth="1"/>
    <col min="8214" max="8214" width="10.6640625" style="170" customWidth="1"/>
    <col min="8215" max="8215" width="10.83203125" style="170" customWidth="1"/>
    <col min="8216" max="8448" width="9.33203125" style="170"/>
    <col min="8449" max="8449" width="3.83203125" style="170" customWidth="1"/>
    <col min="8450" max="8450" width="29.33203125" style="170" customWidth="1"/>
    <col min="8451" max="8451" width="10" style="170" customWidth="1"/>
    <col min="8452" max="8452" width="9.6640625" style="170" customWidth="1"/>
    <col min="8453" max="8453" width="9.1640625" style="170" customWidth="1"/>
    <col min="8454" max="8455" width="8.5" style="170" customWidth="1"/>
    <col min="8456" max="8456" width="9" style="170" customWidth="1"/>
    <col min="8457" max="8457" width="8.33203125" style="170" customWidth="1"/>
    <col min="8458" max="8461" width="8.83203125" style="170" customWidth="1"/>
    <col min="8462" max="8462" width="7.6640625" style="170" customWidth="1"/>
    <col min="8463" max="8463" width="9.5" style="170" customWidth="1"/>
    <col min="8464" max="8464" width="9.33203125" style="170"/>
    <col min="8465" max="8465" width="8.83203125" style="170" customWidth="1"/>
    <col min="8466" max="8466" width="7.83203125" style="170" customWidth="1"/>
    <col min="8467" max="8467" width="7.5" style="170" customWidth="1"/>
    <col min="8468" max="8468" width="7.83203125" style="170" customWidth="1"/>
    <col min="8469" max="8469" width="10" style="170" customWidth="1"/>
    <col min="8470" max="8470" width="10.6640625" style="170" customWidth="1"/>
    <col min="8471" max="8471" width="10.83203125" style="170" customWidth="1"/>
    <col min="8472" max="8704" width="9.33203125" style="170"/>
    <col min="8705" max="8705" width="3.83203125" style="170" customWidth="1"/>
    <col min="8706" max="8706" width="29.33203125" style="170" customWidth="1"/>
    <col min="8707" max="8707" width="10" style="170" customWidth="1"/>
    <col min="8708" max="8708" width="9.6640625" style="170" customWidth="1"/>
    <col min="8709" max="8709" width="9.1640625" style="170" customWidth="1"/>
    <col min="8710" max="8711" width="8.5" style="170" customWidth="1"/>
    <col min="8712" max="8712" width="9" style="170" customWidth="1"/>
    <col min="8713" max="8713" width="8.33203125" style="170" customWidth="1"/>
    <col min="8714" max="8717" width="8.83203125" style="170" customWidth="1"/>
    <col min="8718" max="8718" width="7.6640625" style="170" customWidth="1"/>
    <col min="8719" max="8719" width="9.5" style="170" customWidth="1"/>
    <col min="8720" max="8720" width="9.33203125" style="170"/>
    <col min="8721" max="8721" width="8.83203125" style="170" customWidth="1"/>
    <col min="8722" max="8722" width="7.83203125" style="170" customWidth="1"/>
    <col min="8723" max="8723" width="7.5" style="170" customWidth="1"/>
    <col min="8724" max="8724" width="7.83203125" style="170" customWidth="1"/>
    <col min="8725" max="8725" width="10" style="170" customWidth="1"/>
    <col min="8726" max="8726" width="10.6640625" style="170" customWidth="1"/>
    <col min="8727" max="8727" width="10.83203125" style="170" customWidth="1"/>
    <col min="8728" max="8960" width="9.33203125" style="170"/>
    <col min="8961" max="8961" width="3.83203125" style="170" customWidth="1"/>
    <col min="8962" max="8962" width="29.33203125" style="170" customWidth="1"/>
    <col min="8963" max="8963" width="10" style="170" customWidth="1"/>
    <col min="8964" max="8964" width="9.6640625" style="170" customWidth="1"/>
    <col min="8965" max="8965" width="9.1640625" style="170" customWidth="1"/>
    <col min="8966" max="8967" width="8.5" style="170" customWidth="1"/>
    <col min="8968" max="8968" width="9" style="170" customWidth="1"/>
    <col min="8969" max="8969" width="8.33203125" style="170" customWidth="1"/>
    <col min="8970" max="8973" width="8.83203125" style="170" customWidth="1"/>
    <col min="8974" max="8974" width="7.6640625" style="170" customWidth="1"/>
    <col min="8975" max="8975" width="9.5" style="170" customWidth="1"/>
    <col min="8976" max="8976" width="9.33203125" style="170"/>
    <col min="8977" max="8977" width="8.83203125" style="170" customWidth="1"/>
    <col min="8978" max="8978" width="7.83203125" style="170" customWidth="1"/>
    <col min="8979" max="8979" width="7.5" style="170" customWidth="1"/>
    <col min="8980" max="8980" width="7.83203125" style="170" customWidth="1"/>
    <col min="8981" max="8981" width="10" style="170" customWidth="1"/>
    <col min="8982" max="8982" width="10.6640625" style="170" customWidth="1"/>
    <col min="8983" max="8983" width="10.83203125" style="170" customWidth="1"/>
    <col min="8984" max="9216" width="9.33203125" style="170"/>
    <col min="9217" max="9217" width="3.83203125" style="170" customWidth="1"/>
    <col min="9218" max="9218" width="29.33203125" style="170" customWidth="1"/>
    <col min="9219" max="9219" width="10" style="170" customWidth="1"/>
    <col min="9220" max="9220" width="9.6640625" style="170" customWidth="1"/>
    <col min="9221" max="9221" width="9.1640625" style="170" customWidth="1"/>
    <col min="9222" max="9223" width="8.5" style="170" customWidth="1"/>
    <col min="9224" max="9224" width="9" style="170" customWidth="1"/>
    <col min="9225" max="9225" width="8.33203125" style="170" customWidth="1"/>
    <col min="9226" max="9229" width="8.83203125" style="170" customWidth="1"/>
    <col min="9230" max="9230" width="7.6640625" style="170" customWidth="1"/>
    <col min="9231" max="9231" width="9.5" style="170" customWidth="1"/>
    <col min="9232" max="9232" width="9.33203125" style="170"/>
    <col min="9233" max="9233" width="8.83203125" style="170" customWidth="1"/>
    <col min="9234" max="9234" width="7.83203125" style="170" customWidth="1"/>
    <col min="9235" max="9235" width="7.5" style="170" customWidth="1"/>
    <col min="9236" max="9236" width="7.83203125" style="170" customWidth="1"/>
    <col min="9237" max="9237" width="10" style="170" customWidth="1"/>
    <col min="9238" max="9238" width="10.6640625" style="170" customWidth="1"/>
    <col min="9239" max="9239" width="10.83203125" style="170" customWidth="1"/>
    <col min="9240" max="9472" width="9.33203125" style="170"/>
    <col min="9473" max="9473" width="3.83203125" style="170" customWidth="1"/>
    <col min="9474" max="9474" width="29.33203125" style="170" customWidth="1"/>
    <col min="9475" max="9475" width="10" style="170" customWidth="1"/>
    <col min="9476" max="9476" width="9.6640625" style="170" customWidth="1"/>
    <col min="9477" max="9477" width="9.1640625" style="170" customWidth="1"/>
    <col min="9478" max="9479" width="8.5" style="170" customWidth="1"/>
    <col min="9480" max="9480" width="9" style="170" customWidth="1"/>
    <col min="9481" max="9481" width="8.33203125" style="170" customWidth="1"/>
    <col min="9482" max="9485" width="8.83203125" style="170" customWidth="1"/>
    <col min="9486" max="9486" width="7.6640625" style="170" customWidth="1"/>
    <col min="9487" max="9487" width="9.5" style="170" customWidth="1"/>
    <col min="9488" max="9488" width="9.33203125" style="170"/>
    <col min="9489" max="9489" width="8.83203125" style="170" customWidth="1"/>
    <col min="9490" max="9490" width="7.83203125" style="170" customWidth="1"/>
    <col min="9491" max="9491" width="7.5" style="170" customWidth="1"/>
    <col min="9492" max="9492" width="7.83203125" style="170" customWidth="1"/>
    <col min="9493" max="9493" width="10" style="170" customWidth="1"/>
    <col min="9494" max="9494" width="10.6640625" style="170" customWidth="1"/>
    <col min="9495" max="9495" width="10.83203125" style="170" customWidth="1"/>
    <col min="9496" max="9728" width="9.33203125" style="170"/>
    <col min="9729" max="9729" width="3.83203125" style="170" customWidth="1"/>
    <col min="9730" max="9730" width="29.33203125" style="170" customWidth="1"/>
    <col min="9731" max="9731" width="10" style="170" customWidth="1"/>
    <col min="9732" max="9732" width="9.6640625" style="170" customWidth="1"/>
    <col min="9733" max="9733" width="9.1640625" style="170" customWidth="1"/>
    <col min="9734" max="9735" width="8.5" style="170" customWidth="1"/>
    <col min="9736" max="9736" width="9" style="170" customWidth="1"/>
    <col min="9737" max="9737" width="8.33203125" style="170" customWidth="1"/>
    <col min="9738" max="9741" width="8.83203125" style="170" customWidth="1"/>
    <col min="9742" max="9742" width="7.6640625" style="170" customWidth="1"/>
    <col min="9743" max="9743" width="9.5" style="170" customWidth="1"/>
    <col min="9744" max="9744" width="9.33203125" style="170"/>
    <col min="9745" max="9745" width="8.83203125" style="170" customWidth="1"/>
    <col min="9746" max="9746" width="7.83203125" style="170" customWidth="1"/>
    <col min="9747" max="9747" width="7.5" style="170" customWidth="1"/>
    <col min="9748" max="9748" width="7.83203125" style="170" customWidth="1"/>
    <col min="9749" max="9749" width="10" style="170" customWidth="1"/>
    <col min="9750" max="9750" width="10.6640625" style="170" customWidth="1"/>
    <col min="9751" max="9751" width="10.83203125" style="170" customWidth="1"/>
    <col min="9752" max="9984" width="9.33203125" style="170"/>
    <col min="9985" max="9985" width="3.83203125" style="170" customWidth="1"/>
    <col min="9986" max="9986" width="29.33203125" style="170" customWidth="1"/>
    <col min="9987" max="9987" width="10" style="170" customWidth="1"/>
    <col min="9988" max="9988" width="9.6640625" style="170" customWidth="1"/>
    <col min="9989" max="9989" width="9.1640625" style="170" customWidth="1"/>
    <col min="9990" max="9991" width="8.5" style="170" customWidth="1"/>
    <col min="9992" max="9992" width="9" style="170" customWidth="1"/>
    <col min="9993" max="9993" width="8.33203125" style="170" customWidth="1"/>
    <col min="9994" max="9997" width="8.83203125" style="170" customWidth="1"/>
    <col min="9998" max="9998" width="7.6640625" style="170" customWidth="1"/>
    <col min="9999" max="9999" width="9.5" style="170" customWidth="1"/>
    <col min="10000" max="10000" width="9.33203125" style="170"/>
    <col min="10001" max="10001" width="8.83203125" style="170" customWidth="1"/>
    <col min="10002" max="10002" width="7.83203125" style="170" customWidth="1"/>
    <col min="10003" max="10003" width="7.5" style="170" customWidth="1"/>
    <col min="10004" max="10004" width="7.83203125" style="170" customWidth="1"/>
    <col min="10005" max="10005" width="10" style="170" customWidth="1"/>
    <col min="10006" max="10006" width="10.6640625" style="170" customWidth="1"/>
    <col min="10007" max="10007" width="10.83203125" style="170" customWidth="1"/>
    <col min="10008" max="10240" width="9.33203125" style="170"/>
    <col min="10241" max="10241" width="3.83203125" style="170" customWidth="1"/>
    <col min="10242" max="10242" width="29.33203125" style="170" customWidth="1"/>
    <col min="10243" max="10243" width="10" style="170" customWidth="1"/>
    <col min="10244" max="10244" width="9.6640625" style="170" customWidth="1"/>
    <col min="10245" max="10245" width="9.1640625" style="170" customWidth="1"/>
    <col min="10246" max="10247" width="8.5" style="170" customWidth="1"/>
    <col min="10248" max="10248" width="9" style="170" customWidth="1"/>
    <col min="10249" max="10249" width="8.33203125" style="170" customWidth="1"/>
    <col min="10250" max="10253" width="8.83203125" style="170" customWidth="1"/>
    <col min="10254" max="10254" width="7.6640625" style="170" customWidth="1"/>
    <col min="10255" max="10255" width="9.5" style="170" customWidth="1"/>
    <col min="10256" max="10256" width="9.33203125" style="170"/>
    <col min="10257" max="10257" width="8.83203125" style="170" customWidth="1"/>
    <col min="10258" max="10258" width="7.83203125" style="170" customWidth="1"/>
    <col min="10259" max="10259" width="7.5" style="170" customWidth="1"/>
    <col min="10260" max="10260" width="7.83203125" style="170" customWidth="1"/>
    <col min="10261" max="10261" width="10" style="170" customWidth="1"/>
    <col min="10262" max="10262" width="10.6640625" style="170" customWidth="1"/>
    <col min="10263" max="10263" width="10.83203125" style="170" customWidth="1"/>
    <col min="10264" max="10496" width="9.33203125" style="170"/>
    <col min="10497" max="10497" width="3.83203125" style="170" customWidth="1"/>
    <col min="10498" max="10498" width="29.33203125" style="170" customWidth="1"/>
    <col min="10499" max="10499" width="10" style="170" customWidth="1"/>
    <col min="10500" max="10500" width="9.6640625" style="170" customWidth="1"/>
    <col min="10501" max="10501" width="9.1640625" style="170" customWidth="1"/>
    <col min="10502" max="10503" width="8.5" style="170" customWidth="1"/>
    <col min="10504" max="10504" width="9" style="170" customWidth="1"/>
    <col min="10505" max="10505" width="8.33203125" style="170" customWidth="1"/>
    <col min="10506" max="10509" width="8.83203125" style="170" customWidth="1"/>
    <col min="10510" max="10510" width="7.6640625" style="170" customWidth="1"/>
    <col min="10511" max="10511" width="9.5" style="170" customWidth="1"/>
    <col min="10512" max="10512" width="9.33203125" style="170"/>
    <col min="10513" max="10513" width="8.83203125" style="170" customWidth="1"/>
    <col min="10514" max="10514" width="7.83203125" style="170" customWidth="1"/>
    <col min="10515" max="10515" width="7.5" style="170" customWidth="1"/>
    <col min="10516" max="10516" width="7.83203125" style="170" customWidth="1"/>
    <col min="10517" max="10517" width="10" style="170" customWidth="1"/>
    <col min="10518" max="10518" width="10.6640625" style="170" customWidth="1"/>
    <col min="10519" max="10519" width="10.83203125" style="170" customWidth="1"/>
    <col min="10520" max="10752" width="9.33203125" style="170"/>
    <col min="10753" max="10753" width="3.83203125" style="170" customWidth="1"/>
    <col min="10754" max="10754" width="29.33203125" style="170" customWidth="1"/>
    <col min="10755" max="10755" width="10" style="170" customWidth="1"/>
    <col min="10756" max="10756" width="9.6640625" style="170" customWidth="1"/>
    <col min="10757" max="10757" width="9.1640625" style="170" customWidth="1"/>
    <col min="10758" max="10759" width="8.5" style="170" customWidth="1"/>
    <col min="10760" max="10760" width="9" style="170" customWidth="1"/>
    <col min="10761" max="10761" width="8.33203125" style="170" customWidth="1"/>
    <col min="10762" max="10765" width="8.83203125" style="170" customWidth="1"/>
    <col min="10766" max="10766" width="7.6640625" style="170" customWidth="1"/>
    <col min="10767" max="10767" width="9.5" style="170" customWidth="1"/>
    <col min="10768" max="10768" width="9.33203125" style="170"/>
    <col min="10769" max="10769" width="8.83203125" style="170" customWidth="1"/>
    <col min="10770" max="10770" width="7.83203125" style="170" customWidth="1"/>
    <col min="10771" max="10771" width="7.5" style="170" customWidth="1"/>
    <col min="10772" max="10772" width="7.83203125" style="170" customWidth="1"/>
    <col min="10773" max="10773" width="10" style="170" customWidth="1"/>
    <col min="10774" max="10774" width="10.6640625" style="170" customWidth="1"/>
    <col min="10775" max="10775" width="10.83203125" style="170" customWidth="1"/>
    <col min="10776" max="11008" width="9.33203125" style="170"/>
    <col min="11009" max="11009" width="3.83203125" style="170" customWidth="1"/>
    <col min="11010" max="11010" width="29.33203125" style="170" customWidth="1"/>
    <col min="11011" max="11011" width="10" style="170" customWidth="1"/>
    <col min="11012" max="11012" width="9.6640625" style="170" customWidth="1"/>
    <col min="11013" max="11013" width="9.1640625" style="170" customWidth="1"/>
    <col min="11014" max="11015" width="8.5" style="170" customWidth="1"/>
    <col min="11016" max="11016" width="9" style="170" customWidth="1"/>
    <col min="11017" max="11017" width="8.33203125" style="170" customWidth="1"/>
    <col min="11018" max="11021" width="8.83203125" style="170" customWidth="1"/>
    <col min="11022" max="11022" width="7.6640625" style="170" customWidth="1"/>
    <col min="11023" max="11023" width="9.5" style="170" customWidth="1"/>
    <col min="11024" max="11024" width="9.33203125" style="170"/>
    <col min="11025" max="11025" width="8.83203125" style="170" customWidth="1"/>
    <col min="11026" max="11026" width="7.83203125" style="170" customWidth="1"/>
    <col min="11027" max="11027" width="7.5" style="170" customWidth="1"/>
    <col min="11028" max="11028" width="7.83203125" style="170" customWidth="1"/>
    <col min="11029" max="11029" width="10" style="170" customWidth="1"/>
    <col min="11030" max="11030" width="10.6640625" style="170" customWidth="1"/>
    <col min="11031" max="11031" width="10.83203125" style="170" customWidth="1"/>
    <col min="11032" max="11264" width="9.33203125" style="170"/>
    <col min="11265" max="11265" width="3.83203125" style="170" customWidth="1"/>
    <col min="11266" max="11266" width="29.33203125" style="170" customWidth="1"/>
    <col min="11267" max="11267" width="10" style="170" customWidth="1"/>
    <col min="11268" max="11268" width="9.6640625" style="170" customWidth="1"/>
    <col min="11269" max="11269" width="9.1640625" style="170" customWidth="1"/>
    <col min="11270" max="11271" width="8.5" style="170" customWidth="1"/>
    <col min="11272" max="11272" width="9" style="170" customWidth="1"/>
    <col min="11273" max="11273" width="8.33203125" style="170" customWidth="1"/>
    <col min="11274" max="11277" width="8.83203125" style="170" customWidth="1"/>
    <col min="11278" max="11278" width="7.6640625" style="170" customWidth="1"/>
    <col min="11279" max="11279" width="9.5" style="170" customWidth="1"/>
    <col min="11280" max="11280" width="9.33203125" style="170"/>
    <col min="11281" max="11281" width="8.83203125" style="170" customWidth="1"/>
    <col min="11282" max="11282" width="7.83203125" style="170" customWidth="1"/>
    <col min="11283" max="11283" width="7.5" style="170" customWidth="1"/>
    <col min="11284" max="11284" width="7.83203125" style="170" customWidth="1"/>
    <col min="11285" max="11285" width="10" style="170" customWidth="1"/>
    <col min="11286" max="11286" width="10.6640625" style="170" customWidth="1"/>
    <col min="11287" max="11287" width="10.83203125" style="170" customWidth="1"/>
    <col min="11288" max="11520" width="9.33203125" style="170"/>
    <col min="11521" max="11521" width="3.83203125" style="170" customWidth="1"/>
    <col min="11522" max="11522" width="29.33203125" style="170" customWidth="1"/>
    <col min="11523" max="11523" width="10" style="170" customWidth="1"/>
    <col min="11524" max="11524" width="9.6640625" style="170" customWidth="1"/>
    <col min="11525" max="11525" width="9.1640625" style="170" customWidth="1"/>
    <col min="11526" max="11527" width="8.5" style="170" customWidth="1"/>
    <col min="11528" max="11528" width="9" style="170" customWidth="1"/>
    <col min="11529" max="11529" width="8.33203125" style="170" customWidth="1"/>
    <col min="11530" max="11533" width="8.83203125" style="170" customWidth="1"/>
    <col min="11534" max="11534" width="7.6640625" style="170" customWidth="1"/>
    <col min="11535" max="11535" width="9.5" style="170" customWidth="1"/>
    <col min="11536" max="11536" width="9.33203125" style="170"/>
    <col min="11537" max="11537" width="8.83203125" style="170" customWidth="1"/>
    <col min="11538" max="11538" width="7.83203125" style="170" customWidth="1"/>
    <col min="11539" max="11539" width="7.5" style="170" customWidth="1"/>
    <col min="11540" max="11540" width="7.83203125" style="170" customWidth="1"/>
    <col min="11541" max="11541" width="10" style="170" customWidth="1"/>
    <col min="11542" max="11542" width="10.6640625" style="170" customWidth="1"/>
    <col min="11543" max="11543" width="10.83203125" style="170" customWidth="1"/>
    <col min="11544" max="11776" width="9.33203125" style="170"/>
    <col min="11777" max="11777" width="3.83203125" style="170" customWidth="1"/>
    <col min="11778" max="11778" width="29.33203125" style="170" customWidth="1"/>
    <col min="11779" max="11779" width="10" style="170" customWidth="1"/>
    <col min="11780" max="11780" width="9.6640625" style="170" customWidth="1"/>
    <col min="11781" max="11781" width="9.1640625" style="170" customWidth="1"/>
    <col min="11782" max="11783" width="8.5" style="170" customWidth="1"/>
    <col min="11784" max="11784" width="9" style="170" customWidth="1"/>
    <col min="11785" max="11785" width="8.33203125" style="170" customWidth="1"/>
    <col min="11786" max="11789" width="8.83203125" style="170" customWidth="1"/>
    <col min="11790" max="11790" width="7.6640625" style="170" customWidth="1"/>
    <col min="11791" max="11791" width="9.5" style="170" customWidth="1"/>
    <col min="11792" max="11792" width="9.33203125" style="170"/>
    <col min="11793" max="11793" width="8.83203125" style="170" customWidth="1"/>
    <col min="11794" max="11794" width="7.83203125" style="170" customWidth="1"/>
    <col min="11795" max="11795" width="7.5" style="170" customWidth="1"/>
    <col min="11796" max="11796" width="7.83203125" style="170" customWidth="1"/>
    <col min="11797" max="11797" width="10" style="170" customWidth="1"/>
    <col min="11798" max="11798" width="10.6640625" style="170" customWidth="1"/>
    <col min="11799" max="11799" width="10.83203125" style="170" customWidth="1"/>
    <col min="11800" max="12032" width="9.33203125" style="170"/>
    <col min="12033" max="12033" width="3.83203125" style="170" customWidth="1"/>
    <col min="12034" max="12034" width="29.33203125" style="170" customWidth="1"/>
    <col min="12035" max="12035" width="10" style="170" customWidth="1"/>
    <col min="12036" max="12036" width="9.6640625" style="170" customWidth="1"/>
    <col min="12037" max="12037" width="9.1640625" style="170" customWidth="1"/>
    <col min="12038" max="12039" width="8.5" style="170" customWidth="1"/>
    <col min="12040" max="12040" width="9" style="170" customWidth="1"/>
    <col min="12041" max="12041" width="8.33203125" style="170" customWidth="1"/>
    <col min="12042" max="12045" width="8.83203125" style="170" customWidth="1"/>
    <col min="12046" max="12046" width="7.6640625" style="170" customWidth="1"/>
    <col min="12047" max="12047" width="9.5" style="170" customWidth="1"/>
    <col min="12048" max="12048" width="9.33203125" style="170"/>
    <col min="12049" max="12049" width="8.83203125" style="170" customWidth="1"/>
    <col min="12050" max="12050" width="7.83203125" style="170" customWidth="1"/>
    <col min="12051" max="12051" width="7.5" style="170" customWidth="1"/>
    <col min="12052" max="12052" width="7.83203125" style="170" customWidth="1"/>
    <col min="12053" max="12053" width="10" style="170" customWidth="1"/>
    <col min="12054" max="12054" width="10.6640625" style="170" customWidth="1"/>
    <col min="12055" max="12055" width="10.83203125" style="170" customWidth="1"/>
    <col min="12056" max="12288" width="9.33203125" style="170"/>
    <col min="12289" max="12289" width="3.83203125" style="170" customWidth="1"/>
    <col min="12290" max="12290" width="29.33203125" style="170" customWidth="1"/>
    <col min="12291" max="12291" width="10" style="170" customWidth="1"/>
    <col min="12292" max="12292" width="9.6640625" style="170" customWidth="1"/>
    <col min="12293" max="12293" width="9.1640625" style="170" customWidth="1"/>
    <col min="12294" max="12295" width="8.5" style="170" customWidth="1"/>
    <col min="12296" max="12296" width="9" style="170" customWidth="1"/>
    <col min="12297" max="12297" width="8.33203125" style="170" customWidth="1"/>
    <col min="12298" max="12301" width="8.83203125" style="170" customWidth="1"/>
    <col min="12302" max="12302" width="7.6640625" style="170" customWidth="1"/>
    <col min="12303" max="12303" width="9.5" style="170" customWidth="1"/>
    <col min="12304" max="12304" width="9.33203125" style="170"/>
    <col min="12305" max="12305" width="8.83203125" style="170" customWidth="1"/>
    <col min="12306" max="12306" width="7.83203125" style="170" customWidth="1"/>
    <col min="12307" max="12307" width="7.5" style="170" customWidth="1"/>
    <col min="12308" max="12308" width="7.83203125" style="170" customWidth="1"/>
    <col min="12309" max="12309" width="10" style="170" customWidth="1"/>
    <col min="12310" max="12310" width="10.6640625" style="170" customWidth="1"/>
    <col min="12311" max="12311" width="10.83203125" style="170" customWidth="1"/>
    <col min="12312" max="12544" width="9.33203125" style="170"/>
    <col min="12545" max="12545" width="3.83203125" style="170" customWidth="1"/>
    <col min="12546" max="12546" width="29.33203125" style="170" customWidth="1"/>
    <col min="12547" max="12547" width="10" style="170" customWidth="1"/>
    <col min="12548" max="12548" width="9.6640625" style="170" customWidth="1"/>
    <col min="12549" max="12549" width="9.1640625" style="170" customWidth="1"/>
    <col min="12550" max="12551" width="8.5" style="170" customWidth="1"/>
    <col min="12552" max="12552" width="9" style="170" customWidth="1"/>
    <col min="12553" max="12553" width="8.33203125" style="170" customWidth="1"/>
    <col min="12554" max="12557" width="8.83203125" style="170" customWidth="1"/>
    <col min="12558" max="12558" width="7.6640625" style="170" customWidth="1"/>
    <col min="12559" max="12559" width="9.5" style="170" customWidth="1"/>
    <col min="12560" max="12560" width="9.33203125" style="170"/>
    <col min="12561" max="12561" width="8.83203125" style="170" customWidth="1"/>
    <col min="12562" max="12562" width="7.83203125" style="170" customWidth="1"/>
    <col min="12563" max="12563" width="7.5" style="170" customWidth="1"/>
    <col min="12564" max="12564" width="7.83203125" style="170" customWidth="1"/>
    <col min="12565" max="12565" width="10" style="170" customWidth="1"/>
    <col min="12566" max="12566" width="10.6640625" style="170" customWidth="1"/>
    <col min="12567" max="12567" width="10.83203125" style="170" customWidth="1"/>
    <col min="12568" max="12800" width="9.33203125" style="170"/>
    <col min="12801" max="12801" width="3.83203125" style="170" customWidth="1"/>
    <col min="12802" max="12802" width="29.33203125" style="170" customWidth="1"/>
    <col min="12803" max="12803" width="10" style="170" customWidth="1"/>
    <col min="12804" max="12804" width="9.6640625" style="170" customWidth="1"/>
    <col min="12805" max="12805" width="9.1640625" style="170" customWidth="1"/>
    <col min="12806" max="12807" width="8.5" style="170" customWidth="1"/>
    <col min="12808" max="12808" width="9" style="170" customWidth="1"/>
    <col min="12809" max="12809" width="8.33203125" style="170" customWidth="1"/>
    <col min="12810" max="12813" width="8.83203125" style="170" customWidth="1"/>
    <col min="12814" max="12814" width="7.6640625" style="170" customWidth="1"/>
    <col min="12815" max="12815" width="9.5" style="170" customWidth="1"/>
    <col min="12816" max="12816" width="9.33203125" style="170"/>
    <col min="12817" max="12817" width="8.83203125" style="170" customWidth="1"/>
    <col min="12818" max="12818" width="7.83203125" style="170" customWidth="1"/>
    <col min="12819" max="12819" width="7.5" style="170" customWidth="1"/>
    <col min="12820" max="12820" width="7.83203125" style="170" customWidth="1"/>
    <col min="12821" max="12821" width="10" style="170" customWidth="1"/>
    <col min="12822" max="12822" width="10.6640625" style="170" customWidth="1"/>
    <col min="12823" max="12823" width="10.83203125" style="170" customWidth="1"/>
    <col min="12824" max="13056" width="9.33203125" style="170"/>
    <col min="13057" max="13057" width="3.83203125" style="170" customWidth="1"/>
    <col min="13058" max="13058" width="29.33203125" style="170" customWidth="1"/>
    <col min="13059" max="13059" width="10" style="170" customWidth="1"/>
    <col min="13060" max="13060" width="9.6640625" style="170" customWidth="1"/>
    <col min="13061" max="13061" width="9.1640625" style="170" customWidth="1"/>
    <col min="13062" max="13063" width="8.5" style="170" customWidth="1"/>
    <col min="13064" max="13064" width="9" style="170" customWidth="1"/>
    <col min="13065" max="13065" width="8.33203125" style="170" customWidth="1"/>
    <col min="13066" max="13069" width="8.83203125" style="170" customWidth="1"/>
    <col min="13070" max="13070" width="7.6640625" style="170" customWidth="1"/>
    <col min="13071" max="13071" width="9.5" style="170" customWidth="1"/>
    <col min="13072" max="13072" width="9.33203125" style="170"/>
    <col min="13073" max="13073" width="8.83203125" style="170" customWidth="1"/>
    <col min="13074" max="13074" width="7.83203125" style="170" customWidth="1"/>
    <col min="13075" max="13075" width="7.5" style="170" customWidth="1"/>
    <col min="13076" max="13076" width="7.83203125" style="170" customWidth="1"/>
    <col min="13077" max="13077" width="10" style="170" customWidth="1"/>
    <col min="13078" max="13078" width="10.6640625" style="170" customWidth="1"/>
    <col min="13079" max="13079" width="10.83203125" style="170" customWidth="1"/>
    <col min="13080" max="13312" width="9.33203125" style="170"/>
    <col min="13313" max="13313" width="3.83203125" style="170" customWidth="1"/>
    <col min="13314" max="13314" width="29.33203125" style="170" customWidth="1"/>
    <col min="13315" max="13315" width="10" style="170" customWidth="1"/>
    <col min="13316" max="13316" width="9.6640625" style="170" customWidth="1"/>
    <col min="13317" max="13317" width="9.1640625" style="170" customWidth="1"/>
    <col min="13318" max="13319" width="8.5" style="170" customWidth="1"/>
    <col min="13320" max="13320" width="9" style="170" customWidth="1"/>
    <col min="13321" max="13321" width="8.33203125" style="170" customWidth="1"/>
    <col min="13322" max="13325" width="8.83203125" style="170" customWidth="1"/>
    <col min="13326" max="13326" width="7.6640625" style="170" customWidth="1"/>
    <col min="13327" max="13327" width="9.5" style="170" customWidth="1"/>
    <col min="13328" max="13328" width="9.33203125" style="170"/>
    <col min="13329" max="13329" width="8.83203125" style="170" customWidth="1"/>
    <col min="13330" max="13330" width="7.83203125" style="170" customWidth="1"/>
    <col min="13331" max="13331" width="7.5" style="170" customWidth="1"/>
    <col min="13332" max="13332" width="7.83203125" style="170" customWidth="1"/>
    <col min="13333" max="13333" width="10" style="170" customWidth="1"/>
    <col min="13334" max="13334" width="10.6640625" style="170" customWidth="1"/>
    <col min="13335" max="13335" width="10.83203125" style="170" customWidth="1"/>
    <col min="13336" max="13568" width="9.33203125" style="170"/>
    <col min="13569" max="13569" width="3.83203125" style="170" customWidth="1"/>
    <col min="13570" max="13570" width="29.33203125" style="170" customWidth="1"/>
    <col min="13571" max="13571" width="10" style="170" customWidth="1"/>
    <col min="13572" max="13572" width="9.6640625" style="170" customWidth="1"/>
    <col min="13573" max="13573" width="9.1640625" style="170" customWidth="1"/>
    <col min="13574" max="13575" width="8.5" style="170" customWidth="1"/>
    <col min="13576" max="13576" width="9" style="170" customWidth="1"/>
    <col min="13577" max="13577" width="8.33203125" style="170" customWidth="1"/>
    <col min="13578" max="13581" width="8.83203125" style="170" customWidth="1"/>
    <col min="13582" max="13582" width="7.6640625" style="170" customWidth="1"/>
    <col min="13583" max="13583" width="9.5" style="170" customWidth="1"/>
    <col min="13584" max="13584" width="9.33203125" style="170"/>
    <col min="13585" max="13585" width="8.83203125" style="170" customWidth="1"/>
    <col min="13586" max="13586" width="7.83203125" style="170" customWidth="1"/>
    <col min="13587" max="13587" width="7.5" style="170" customWidth="1"/>
    <col min="13588" max="13588" width="7.83203125" style="170" customWidth="1"/>
    <col min="13589" max="13589" width="10" style="170" customWidth="1"/>
    <col min="13590" max="13590" width="10.6640625" style="170" customWidth="1"/>
    <col min="13591" max="13591" width="10.83203125" style="170" customWidth="1"/>
    <col min="13592" max="13824" width="9.33203125" style="170"/>
    <col min="13825" max="13825" width="3.83203125" style="170" customWidth="1"/>
    <col min="13826" max="13826" width="29.33203125" style="170" customWidth="1"/>
    <col min="13827" max="13827" width="10" style="170" customWidth="1"/>
    <col min="13828" max="13828" width="9.6640625" style="170" customWidth="1"/>
    <col min="13829" max="13829" width="9.1640625" style="170" customWidth="1"/>
    <col min="13830" max="13831" width="8.5" style="170" customWidth="1"/>
    <col min="13832" max="13832" width="9" style="170" customWidth="1"/>
    <col min="13833" max="13833" width="8.33203125" style="170" customWidth="1"/>
    <col min="13834" max="13837" width="8.83203125" style="170" customWidth="1"/>
    <col min="13838" max="13838" width="7.6640625" style="170" customWidth="1"/>
    <col min="13839" max="13839" width="9.5" style="170" customWidth="1"/>
    <col min="13840" max="13840" width="9.33203125" style="170"/>
    <col min="13841" max="13841" width="8.83203125" style="170" customWidth="1"/>
    <col min="13842" max="13842" width="7.83203125" style="170" customWidth="1"/>
    <col min="13843" max="13843" width="7.5" style="170" customWidth="1"/>
    <col min="13844" max="13844" width="7.83203125" style="170" customWidth="1"/>
    <col min="13845" max="13845" width="10" style="170" customWidth="1"/>
    <col min="13846" max="13846" width="10.6640625" style="170" customWidth="1"/>
    <col min="13847" max="13847" width="10.83203125" style="170" customWidth="1"/>
    <col min="13848" max="14080" width="9.33203125" style="170"/>
    <col min="14081" max="14081" width="3.83203125" style="170" customWidth="1"/>
    <col min="14082" max="14082" width="29.33203125" style="170" customWidth="1"/>
    <col min="14083" max="14083" width="10" style="170" customWidth="1"/>
    <col min="14084" max="14084" width="9.6640625" style="170" customWidth="1"/>
    <col min="14085" max="14085" width="9.1640625" style="170" customWidth="1"/>
    <col min="14086" max="14087" width="8.5" style="170" customWidth="1"/>
    <col min="14088" max="14088" width="9" style="170" customWidth="1"/>
    <col min="14089" max="14089" width="8.33203125" style="170" customWidth="1"/>
    <col min="14090" max="14093" width="8.83203125" style="170" customWidth="1"/>
    <col min="14094" max="14094" width="7.6640625" style="170" customWidth="1"/>
    <col min="14095" max="14095" width="9.5" style="170" customWidth="1"/>
    <col min="14096" max="14096" width="9.33203125" style="170"/>
    <col min="14097" max="14097" width="8.83203125" style="170" customWidth="1"/>
    <col min="14098" max="14098" width="7.83203125" style="170" customWidth="1"/>
    <col min="14099" max="14099" width="7.5" style="170" customWidth="1"/>
    <col min="14100" max="14100" width="7.83203125" style="170" customWidth="1"/>
    <col min="14101" max="14101" width="10" style="170" customWidth="1"/>
    <col min="14102" max="14102" width="10.6640625" style="170" customWidth="1"/>
    <col min="14103" max="14103" width="10.83203125" style="170" customWidth="1"/>
    <col min="14104" max="14336" width="9.33203125" style="170"/>
    <col min="14337" max="14337" width="3.83203125" style="170" customWidth="1"/>
    <col min="14338" max="14338" width="29.33203125" style="170" customWidth="1"/>
    <col min="14339" max="14339" width="10" style="170" customWidth="1"/>
    <col min="14340" max="14340" width="9.6640625" style="170" customWidth="1"/>
    <col min="14341" max="14341" width="9.1640625" style="170" customWidth="1"/>
    <col min="14342" max="14343" width="8.5" style="170" customWidth="1"/>
    <col min="14344" max="14344" width="9" style="170" customWidth="1"/>
    <col min="14345" max="14345" width="8.33203125" style="170" customWidth="1"/>
    <col min="14346" max="14349" width="8.83203125" style="170" customWidth="1"/>
    <col min="14350" max="14350" width="7.6640625" style="170" customWidth="1"/>
    <col min="14351" max="14351" width="9.5" style="170" customWidth="1"/>
    <col min="14352" max="14352" width="9.33203125" style="170"/>
    <col min="14353" max="14353" width="8.83203125" style="170" customWidth="1"/>
    <col min="14354" max="14354" width="7.83203125" style="170" customWidth="1"/>
    <col min="14355" max="14355" width="7.5" style="170" customWidth="1"/>
    <col min="14356" max="14356" width="7.83203125" style="170" customWidth="1"/>
    <col min="14357" max="14357" width="10" style="170" customWidth="1"/>
    <col min="14358" max="14358" width="10.6640625" style="170" customWidth="1"/>
    <col min="14359" max="14359" width="10.83203125" style="170" customWidth="1"/>
    <col min="14360" max="14592" width="9.33203125" style="170"/>
    <col min="14593" max="14593" width="3.83203125" style="170" customWidth="1"/>
    <col min="14594" max="14594" width="29.33203125" style="170" customWidth="1"/>
    <col min="14595" max="14595" width="10" style="170" customWidth="1"/>
    <col min="14596" max="14596" width="9.6640625" style="170" customWidth="1"/>
    <col min="14597" max="14597" width="9.1640625" style="170" customWidth="1"/>
    <col min="14598" max="14599" width="8.5" style="170" customWidth="1"/>
    <col min="14600" max="14600" width="9" style="170" customWidth="1"/>
    <col min="14601" max="14601" width="8.33203125" style="170" customWidth="1"/>
    <col min="14602" max="14605" width="8.83203125" style="170" customWidth="1"/>
    <col min="14606" max="14606" width="7.6640625" style="170" customWidth="1"/>
    <col min="14607" max="14607" width="9.5" style="170" customWidth="1"/>
    <col min="14608" max="14608" width="9.33203125" style="170"/>
    <col min="14609" max="14609" width="8.83203125" style="170" customWidth="1"/>
    <col min="14610" max="14610" width="7.83203125" style="170" customWidth="1"/>
    <col min="14611" max="14611" width="7.5" style="170" customWidth="1"/>
    <col min="14612" max="14612" width="7.83203125" style="170" customWidth="1"/>
    <col min="14613" max="14613" width="10" style="170" customWidth="1"/>
    <col min="14614" max="14614" width="10.6640625" style="170" customWidth="1"/>
    <col min="14615" max="14615" width="10.83203125" style="170" customWidth="1"/>
    <col min="14616" max="14848" width="9.33203125" style="170"/>
    <col min="14849" max="14849" width="3.83203125" style="170" customWidth="1"/>
    <col min="14850" max="14850" width="29.33203125" style="170" customWidth="1"/>
    <col min="14851" max="14851" width="10" style="170" customWidth="1"/>
    <col min="14852" max="14852" width="9.6640625" style="170" customWidth="1"/>
    <col min="14853" max="14853" width="9.1640625" style="170" customWidth="1"/>
    <col min="14854" max="14855" width="8.5" style="170" customWidth="1"/>
    <col min="14856" max="14856" width="9" style="170" customWidth="1"/>
    <col min="14857" max="14857" width="8.33203125" style="170" customWidth="1"/>
    <col min="14858" max="14861" width="8.83203125" style="170" customWidth="1"/>
    <col min="14862" max="14862" width="7.6640625" style="170" customWidth="1"/>
    <col min="14863" max="14863" width="9.5" style="170" customWidth="1"/>
    <col min="14864" max="14864" width="9.33203125" style="170"/>
    <col min="14865" max="14865" width="8.83203125" style="170" customWidth="1"/>
    <col min="14866" max="14866" width="7.83203125" style="170" customWidth="1"/>
    <col min="14867" max="14867" width="7.5" style="170" customWidth="1"/>
    <col min="14868" max="14868" width="7.83203125" style="170" customWidth="1"/>
    <col min="14869" max="14869" width="10" style="170" customWidth="1"/>
    <col min="14870" max="14870" width="10.6640625" style="170" customWidth="1"/>
    <col min="14871" max="14871" width="10.83203125" style="170" customWidth="1"/>
    <col min="14872" max="15104" width="9.33203125" style="170"/>
    <col min="15105" max="15105" width="3.83203125" style="170" customWidth="1"/>
    <col min="15106" max="15106" width="29.33203125" style="170" customWidth="1"/>
    <col min="15107" max="15107" width="10" style="170" customWidth="1"/>
    <col min="15108" max="15108" width="9.6640625" style="170" customWidth="1"/>
    <col min="15109" max="15109" width="9.1640625" style="170" customWidth="1"/>
    <col min="15110" max="15111" width="8.5" style="170" customWidth="1"/>
    <col min="15112" max="15112" width="9" style="170" customWidth="1"/>
    <col min="15113" max="15113" width="8.33203125" style="170" customWidth="1"/>
    <col min="15114" max="15117" width="8.83203125" style="170" customWidth="1"/>
    <col min="15118" max="15118" width="7.6640625" style="170" customWidth="1"/>
    <col min="15119" max="15119" width="9.5" style="170" customWidth="1"/>
    <col min="15120" max="15120" width="9.33203125" style="170"/>
    <col min="15121" max="15121" width="8.83203125" style="170" customWidth="1"/>
    <col min="15122" max="15122" width="7.83203125" style="170" customWidth="1"/>
    <col min="15123" max="15123" width="7.5" style="170" customWidth="1"/>
    <col min="15124" max="15124" width="7.83203125" style="170" customWidth="1"/>
    <col min="15125" max="15125" width="10" style="170" customWidth="1"/>
    <col min="15126" max="15126" width="10.6640625" style="170" customWidth="1"/>
    <col min="15127" max="15127" width="10.83203125" style="170" customWidth="1"/>
    <col min="15128" max="15360" width="9.33203125" style="170"/>
    <col min="15361" max="15361" width="3.83203125" style="170" customWidth="1"/>
    <col min="15362" max="15362" width="29.33203125" style="170" customWidth="1"/>
    <col min="15363" max="15363" width="10" style="170" customWidth="1"/>
    <col min="15364" max="15364" width="9.6640625" style="170" customWidth="1"/>
    <col min="15365" max="15365" width="9.1640625" style="170" customWidth="1"/>
    <col min="15366" max="15367" width="8.5" style="170" customWidth="1"/>
    <col min="15368" max="15368" width="9" style="170" customWidth="1"/>
    <col min="15369" max="15369" width="8.33203125" style="170" customWidth="1"/>
    <col min="15370" max="15373" width="8.83203125" style="170" customWidth="1"/>
    <col min="15374" max="15374" width="7.6640625" style="170" customWidth="1"/>
    <col min="15375" max="15375" width="9.5" style="170" customWidth="1"/>
    <col min="15376" max="15376" width="9.33203125" style="170"/>
    <col min="15377" max="15377" width="8.83203125" style="170" customWidth="1"/>
    <col min="15378" max="15378" width="7.83203125" style="170" customWidth="1"/>
    <col min="15379" max="15379" width="7.5" style="170" customWidth="1"/>
    <col min="15380" max="15380" width="7.83203125" style="170" customWidth="1"/>
    <col min="15381" max="15381" width="10" style="170" customWidth="1"/>
    <col min="15382" max="15382" width="10.6640625" style="170" customWidth="1"/>
    <col min="15383" max="15383" width="10.83203125" style="170" customWidth="1"/>
    <col min="15384" max="15616" width="9.33203125" style="170"/>
    <col min="15617" max="15617" width="3.83203125" style="170" customWidth="1"/>
    <col min="15618" max="15618" width="29.33203125" style="170" customWidth="1"/>
    <col min="15619" max="15619" width="10" style="170" customWidth="1"/>
    <col min="15620" max="15620" width="9.6640625" style="170" customWidth="1"/>
    <col min="15621" max="15621" width="9.1640625" style="170" customWidth="1"/>
    <col min="15622" max="15623" width="8.5" style="170" customWidth="1"/>
    <col min="15624" max="15624" width="9" style="170" customWidth="1"/>
    <col min="15625" max="15625" width="8.33203125" style="170" customWidth="1"/>
    <col min="15626" max="15629" width="8.83203125" style="170" customWidth="1"/>
    <col min="15630" max="15630" width="7.6640625" style="170" customWidth="1"/>
    <col min="15631" max="15631" width="9.5" style="170" customWidth="1"/>
    <col min="15632" max="15632" width="9.33203125" style="170"/>
    <col min="15633" max="15633" width="8.83203125" style="170" customWidth="1"/>
    <col min="15634" max="15634" width="7.83203125" style="170" customWidth="1"/>
    <col min="15635" max="15635" width="7.5" style="170" customWidth="1"/>
    <col min="15636" max="15636" width="7.83203125" style="170" customWidth="1"/>
    <col min="15637" max="15637" width="10" style="170" customWidth="1"/>
    <col min="15638" max="15638" width="10.6640625" style="170" customWidth="1"/>
    <col min="15639" max="15639" width="10.83203125" style="170" customWidth="1"/>
    <col min="15640" max="15872" width="9.33203125" style="170"/>
    <col min="15873" max="15873" width="3.83203125" style="170" customWidth="1"/>
    <col min="15874" max="15874" width="29.33203125" style="170" customWidth="1"/>
    <col min="15875" max="15875" width="10" style="170" customWidth="1"/>
    <col min="15876" max="15876" width="9.6640625" style="170" customWidth="1"/>
    <col min="15877" max="15877" width="9.1640625" style="170" customWidth="1"/>
    <col min="15878" max="15879" width="8.5" style="170" customWidth="1"/>
    <col min="15880" max="15880" width="9" style="170" customWidth="1"/>
    <col min="15881" max="15881" width="8.33203125" style="170" customWidth="1"/>
    <col min="15882" max="15885" width="8.83203125" style="170" customWidth="1"/>
    <col min="15886" max="15886" width="7.6640625" style="170" customWidth="1"/>
    <col min="15887" max="15887" width="9.5" style="170" customWidth="1"/>
    <col min="15888" max="15888" width="9.33203125" style="170"/>
    <col min="15889" max="15889" width="8.83203125" style="170" customWidth="1"/>
    <col min="15890" max="15890" width="7.83203125" style="170" customWidth="1"/>
    <col min="15891" max="15891" width="7.5" style="170" customWidth="1"/>
    <col min="15892" max="15892" width="7.83203125" style="170" customWidth="1"/>
    <col min="15893" max="15893" width="10" style="170" customWidth="1"/>
    <col min="15894" max="15894" width="10.6640625" style="170" customWidth="1"/>
    <col min="15895" max="15895" width="10.83203125" style="170" customWidth="1"/>
    <col min="15896" max="16128" width="9.33203125" style="170"/>
    <col min="16129" max="16129" width="3.83203125" style="170" customWidth="1"/>
    <col min="16130" max="16130" width="29.33203125" style="170" customWidth="1"/>
    <col min="16131" max="16131" width="10" style="170" customWidth="1"/>
    <col min="16132" max="16132" width="9.6640625" style="170" customWidth="1"/>
    <col min="16133" max="16133" width="9.1640625" style="170" customWidth="1"/>
    <col min="16134" max="16135" width="8.5" style="170" customWidth="1"/>
    <col min="16136" max="16136" width="9" style="170" customWidth="1"/>
    <col min="16137" max="16137" width="8.33203125" style="170" customWidth="1"/>
    <col min="16138" max="16141" width="8.83203125" style="170" customWidth="1"/>
    <col min="16142" max="16142" width="7.6640625" style="170" customWidth="1"/>
    <col min="16143" max="16143" width="9.5" style="170" customWidth="1"/>
    <col min="16144" max="16144" width="9.33203125" style="170"/>
    <col min="16145" max="16145" width="8.83203125" style="170" customWidth="1"/>
    <col min="16146" max="16146" width="7.83203125" style="170" customWidth="1"/>
    <col min="16147" max="16147" width="7.5" style="170" customWidth="1"/>
    <col min="16148" max="16148" width="7.83203125" style="170" customWidth="1"/>
    <col min="16149" max="16149" width="10" style="170" customWidth="1"/>
    <col min="16150" max="16150" width="10.6640625" style="170" customWidth="1"/>
    <col min="16151" max="16151" width="10.83203125" style="170" customWidth="1"/>
    <col min="16152" max="16383" width="9.33203125" style="170"/>
    <col min="16384" max="16384" width="9.33203125" style="170" customWidth="1"/>
  </cols>
  <sheetData>
    <row r="1" spans="1:23" ht="192" customHeight="1" x14ac:dyDescent="0.2">
      <c r="A1" s="1730" t="s">
        <v>0</v>
      </c>
      <c r="B1" s="1730"/>
      <c r="C1" s="162" t="s">
        <v>551</v>
      </c>
      <c r="D1" s="163" t="s">
        <v>552</v>
      </c>
      <c r="E1" s="164" t="s">
        <v>553</v>
      </c>
      <c r="F1" s="164" t="s">
        <v>570</v>
      </c>
      <c r="G1" s="164" t="s">
        <v>682</v>
      </c>
      <c r="H1" s="164" t="s">
        <v>683</v>
      </c>
      <c r="I1" s="164" t="s">
        <v>557</v>
      </c>
      <c r="J1" s="164" t="s">
        <v>558</v>
      </c>
      <c r="K1" s="165" t="s">
        <v>559</v>
      </c>
      <c r="L1" s="166" t="s">
        <v>684</v>
      </c>
      <c r="M1" s="165" t="s">
        <v>685</v>
      </c>
      <c r="N1" s="164" t="s">
        <v>562</v>
      </c>
      <c r="O1" s="165" t="s">
        <v>1354</v>
      </c>
      <c r="P1" s="165" t="s">
        <v>686</v>
      </c>
      <c r="Q1" s="165" t="s">
        <v>564</v>
      </c>
      <c r="R1" s="164" t="s">
        <v>571</v>
      </c>
      <c r="S1" s="165" t="s">
        <v>566</v>
      </c>
      <c r="T1" s="390" t="s">
        <v>1353</v>
      </c>
      <c r="U1" s="167" t="s">
        <v>687</v>
      </c>
      <c r="V1" s="168" t="s">
        <v>688</v>
      </c>
      <c r="W1" s="169" t="s">
        <v>147</v>
      </c>
    </row>
    <row r="2" spans="1:23" ht="28.5" customHeight="1" x14ac:dyDescent="0.2">
      <c r="A2" s="171" t="s">
        <v>689</v>
      </c>
      <c r="B2" s="172" t="s">
        <v>690</v>
      </c>
      <c r="C2" s="173">
        <f>SUM('10'!H4:N4)</f>
        <v>43558</v>
      </c>
      <c r="D2" s="173">
        <f>SUM('10'!H5:N5)</f>
        <v>1110544</v>
      </c>
      <c r="E2" s="173">
        <f>SUM('10'!H6:N6)</f>
        <v>115610</v>
      </c>
      <c r="F2" s="173">
        <f>SUM('10'!H7:N7)</f>
        <v>4380</v>
      </c>
      <c r="G2" s="173">
        <f>SUM('10'!H8:N8)</f>
        <v>19878</v>
      </c>
      <c r="H2" s="173">
        <f>SUM('10'!H9:N9)</f>
        <v>44405</v>
      </c>
      <c r="I2" s="173">
        <f>SUM('10'!H10:N10)</f>
        <v>28879</v>
      </c>
      <c r="J2" s="173">
        <f>SUM('10'!H11:N11)</f>
        <v>29258</v>
      </c>
      <c r="K2" s="173">
        <f>SUM('10'!H12:N12)</f>
        <v>436</v>
      </c>
      <c r="L2" s="173">
        <f>SUM('10'!H13:N13)</f>
        <v>247169</v>
      </c>
      <c r="M2" s="173">
        <f>SUM('10'!H14:N14)</f>
        <v>7046</v>
      </c>
      <c r="N2" s="173">
        <f>SUM('10'!H15:N15)</f>
        <v>40798</v>
      </c>
      <c r="O2" s="173">
        <f>SUM('10'!H16:N16)</f>
        <v>356099</v>
      </c>
      <c r="P2" s="173">
        <f>SUM('10'!H17:N17)</f>
        <v>759419</v>
      </c>
      <c r="Q2" s="173">
        <f>SUM('10'!H18:N18)</f>
        <v>132133</v>
      </c>
      <c r="R2" s="173">
        <f>SUM('10'!H19:N19)</f>
        <v>117885</v>
      </c>
      <c r="S2" s="173">
        <f>SUM('10'!H20:N20)</f>
        <v>125883</v>
      </c>
      <c r="T2" s="391">
        <f>SUM('10'!H21:N21)</f>
        <v>46881</v>
      </c>
      <c r="U2" s="177">
        <f t="shared" ref="U2:U20" si="0">SUM(C2:T2)</f>
        <v>3230261</v>
      </c>
      <c r="V2" s="176">
        <f>SUM('5'!H13:N13)</f>
        <v>23216814</v>
      </c>
      <c r="W2" s="178">
        <f t="shared" ref="W2:W20" si="1">SUM(U2:V2)</f>
        <v>26447075</v>
      </c>
    </row>
    <row r="3" spans="1:23" ht="30" customHeight="1" x14ac:dyDescent="0.2">
      <c r="A3" s="171" t="s">
        <v>691</v>
      </c>
      <c r="B3" s="172" t="s">
        <v>692</v>
      </c>
      <c r="C3" s="173">
        <f>SUM('11'!H4:O4)</f>
        <v>2375301</v>
      </c>
      <c r="D3" s="173">
        <f>SUM('11'!H5:O5)</f>
        <v>2032710</v>
      </c>
      <c r="E3" s="173">
        <f>SUM('11'!H6:O6)</f>
        <v>1238486</v>
      </c>
      <c r="F3" s="173">
        <f>SUM('11'!H7:O7)</f>
        <v>400782</v>
      </c>
      <c r="G3" s="173">
        <f>SUM('11'!H8:O8)</f>
        <v>704114</v>
      </c>
      <c r="H3" s="173">
        <f>SUM('11'!H9:O9)</f>
        <v>547459</v>
      </c>
      <c r="I3" s="173">
        <f>SUM('11'!H10:O10)</f>
        <v>624355</v>
      </c>
      <c r="J3" s="173">
        <f>SUM('11'!H11:O11)</f>
        <v>560088</v>
      </c>
      <c r="K3" s="173">
        <f>SUM('11'!H12:O12)</f>
        <v>103376</v>
      </c>
      <c r="L3" s="173">
        <f>SUM('11'!H13:O13)</f>
        <v>640985</v>
      </c>
      <c r="M3" s="173">
        <f>SUM('11'!H14:O14)</f>
        <v>36912</v>
      </c>
      <c r="N3" s="173">
        <f>SUM('11'!H15:O15)</f>
        <v>540460</v>
      </c>
      <c r="O3" s="173">
        <f>SUM('11'!H16:O16)</f>
        <v>665834</v>
      </c>
      <c r="P3" s="173">
        <f>SUM('11'!H17:O17)</f>
        <v>1211157</v>
      </c>
      <c r="Q3" s="173">
        <f>SUM('11'!H18:O18)</f>
        <v>217405</v>
      </c>
      <c r="R3" s="173">
        <f>SUM('11'!H19:O19)</f>
        <v>278573</v>
      </c>
      <c r="S3" s="173">
        <f>SUM('11'!H20:O20)</f>
        <v>142644</v>
      </c>
      <c r="T3" s="391">
        <f>SUM('11'!H21:O21)</f>
        <v>94237</v>
      </c>
      <c r="U3" s="177">
        <f t="shared" si="0"/>
        <v>12414878</v>
      </c>
      <c r="V3" s="175">
        <f>SUM('7'!H15:O15)</f>
        <v>18074001</v>
      </c>
      <c r="W3" s="178">
        <f t="shared" si="1"/>
        <v>30488879</v>
      </c>
    </row>
    <row r="4" spans="1:23" ht="27" customHeight="1" x14ac:dyDescent="0.25">
      <c r="A4" s="179" t="s">
        <v>693</v>
      </c>
      <c r="B4" s="180" t="s">
        <v>694</v>
      </c>
      <c r="C4" s="175">
        <f t="shared" ref="C4:T4" si="2">C2-C3</f>
        <v>-2331743</v>
      </c>
      <c r="D4" s="175">
        <f t="shared" si="2"/>
        <v>-922166</v>
      </c>
      <c r="E4" s="175">
        <f t="shared" si="2"/>
        <v>-1122876</v>
      </c>
      <c r="F4" s="175">
        <f t="shared" si="2"/>
        <v>-396402</v>
      </c>
      <c r="G4" s="175">
        <f t="shared" si="2"/>
        <v>-684236</v>
      </c>
      <c r="H4" s="175">
        <f t="shared" si="2"/>
        <v>-503054</v>
      </c>
      <c r="I4" s="175">
        <f t="shared" si="2"/>
        <v>-595476</v>
      </c>
      <c r="J4" s="175">
        <f t="shared" si="2"/>
        <v>-530830</v>
      </c>
      <c r="K4" s="175">
        <f t="shared" si="2"/>
        <v>-102940</v>
      </c>
      <c r="L4" s="175">
        <f t="shared" si="2"/>
        <v>-393816</v>
      </c>
      <c r="M4" s="175">
        <f t="shared" si="2"/>
        <v>-29866</v>
      </c>
      <c r="N4" s="175">
        <f t="shared" si="2"/>
        <v>-499662</v>
      </c>
      <c r="O4" s="175">
        <f t="shared" si="2"/>
        <v>-309735</v>
      </c>
      <c r="P4" s="175">
        <f t="shared" si="2"/>
        <v>-451738</v>
      </c>
      <c r="Q4" s="175">
        <f t="shared" si="2"/>
        <v>-85272</v>
      </c>
      <c r="R4" s="175">
        <f t="shared" si="2"/>
        <v>-160688</v>
      </c>
      <c r="S4" s="175">
        <f t="shared" si="2"/>
        <v>-16761</v>
      </c>
      <c r="T4" s="175">
        <f t="shared" si="2"/>
        <v>-47356</v>
      </c>
      <c r="U4" s="177">
        <f t="shared" si="0"/>
        <v>-9184617</v>
      </c>
      <c r="V4" s="175">
        <f>V2-V3</f>
        <v>5142813</v>
      </c>
      <c r="W4" s="178">
        <f t="shared" si="1"/>
        <v>-4041804</v>
      </c>
    </row>
    <row r="5" spans="1:23" ht="30" customHeight="1" x14ac:dyDescent="0.2">
      <c r="A5" s="171" t="s">
        <v>695</v>
      </c>
      <c r="B5" s="172" t="s">
        <v>696</v>
      </c>
      <c r="C5" s="173">
        <f>SUM('10'!O4:Q4)</f>
        <v>2390341</v>
      </c>
      <c r="D5" s="173">
        <f>SUM('10'!O5:Q5)</f>
        <v>1169354</v>
      </c>
      <c r="E5" s="173">
        <f>SUM('10'!O6:Q6)</f>
        <v>1255725</v>
      </c>
      <c r="F5" s="173">
        <f>SUM('10'!O7:Q7)</f>
        <v>533334</v>
      </c>
      <c r="G5" s="173">
        <f>SUM('10'!O8:Q8)</f>
        <v>723058</v>
      </c>
      <c r="H5" s="173">
        <f>SUM('10'!O9:Q9)</f>
        <v>533966</v>
      </c>
      <c r="I5" s="173">
        <f>SUM('10'!O10:Q10)</f>
        <v>620851</v>
      </c>
      <c r="J5" s="173">
        <f>SUM('10'!O11:Q11)</f>
        <v>553007</v>
      </c>
      <c r="K5" s="173">
        <f>SUM('10'!O12:Q12)</f>
        <v>107884</v>
      </c>
      <c r="L5" s="173">
        <f>SUM('10'!O13:Q13)</f>
        <v>420555</v>
      </c>
      <c r="M5" s="173">
        <f>SUM('10'!O14:Q14)</f>
        <v>32012</v>
      </c>
      <c r="N5" s="173">
        <f>SUM('10'!O15:Q15)</f>
        <v>525084</v>
      </c>
      <c r="O5" s="173">
        <f>SUM('10'!O16:Q16)</f>
        <v>417073</v>
      </c>
      <c r="P5" s="173">
        <f>SUM('10'!O17:Q17)</f>
        <v>535352</v>
      </c>
      <c r="Q5" s="173">
        <f>SUM('10'!O18:Q18)</f>
        <v>101244</v>
      </c>
      <c r="R5" s="173">
        <f>SUM('10'!O19:Q19)</f>
        <v>182248</v>
      </c>
      <c r="S5" s="173">
        <f>SUM('10'!O20:Q20)</f>
        <v>27729</v>
      </c>
      <c r="T5" s="173">
        <f>SUM('10'!O21:Q21)</f>
        <v>63188</v>
      </c>
      <c r="U5" s="177">
        <f t="shared" si="0"/>
        <v>10192005</v>
      </c>
      <c r="V5" s="175">
        <f>SUM('5'!O13:Q13)</f>
        <v>13328562</v>
      </c>
      <c r="W5" s="178">
        <f t="shared" si="1"/>
        <v>23520567</v>
      </c>
    </row>
    <row r="6" spans="1:23" ht="24.75" customHeight="1" x14ac:dyDescent="0.2">
      <c r="A6" s="171" t="s">
        <v>697</v>
      </c>
      <c r="B6" s="172" t="s">
        <v>698</v>
      </c>
      <c r="C6" s="173">
        <f>SUM('11'!P4)</f>
        <v>0</v>
      </c>
      <c r="D6" s="173">
        <f>SUM('11'!P5)</f>
        <v>0</v>
      </c>
      <c r="E6" s="173">
        <f>SUM('11'!P6)</f>
        <v>0</v>
      </c>
      <c r="F6" s="174">
        <f>SUM('11'!P7)</f>
        <v>0</v>
      </c>
      <c r="G6" s="174">
        <f>SUM('11'!P8)</f>
        <v>0</v>
      </c>
      <c r="H6" s="174">
        <f>SUM('11'!P9)</f>
        <v>0</v>
      </c>
      <c r="I6" s="174">
        <f>SUM('11'!P10)</f>
        <v>0</v>
      </c>
      <c r="J6" s="175">
        <f>SUM('11'!P11)</f>
        <v>0</v>
      </c>
      <c r="K6" s="175">
        <f>SUM('11'!P12)</f>
        <v>0</v>
      </c>
      <c r="L6" s="175">
        <f>SUM('11'!P13)</f>
        <v>0</v>
      </c>
      <c r="M6" s="175">
        <f>SUM('11'!P14)</f>
        <v>0</v>
      </c>
      <c r="N6" s="175">
        <f>SUM('11'!P15)</f>
        <v>0</v>
      </c>
      <c r="O6" s="176">
        <f>SUM('11'!P16)</f>
        <v>0</v>
      </c>
      <c r="P6" s="175">
        <f>SUM('11'!P17)</f>
        <v>0</v>
      </c>
      <c r="Q6" s="175">
        <f>SUM('11'!P18)</f>
        <v>0</v>
      </c>
      <c r="R6" s="175">
        <f>SUM('11'!P19)</f>
        <v>0</v>
      </c>
      <c r="S6" s="175">
        <f>SUM('11'!P20)</f>
        <v>0</v>
      </c>
      <c r="T6" s="364">
        <f>SUM('11'!P21)</f>
        <v>0</v>
      </c>
      <c r="U6" s="177">
        <f t="shared" si="0"/>
        <v>0</v>
      </c>
      <c r="V6" s="175">
        <f>SUM('7'!P15:Q15)+'10'!P22</f>
        <v>13896911</v>
      </c>
      <c r="W6" s="178">
        <f t="shared" si="1"/>
        <v>13896911</v>
      </c>
    </row>
    <row r="7" spans="1:23" ht="25.5" customHeight="1" x14ac:dyDescent="0.25">
      <c r="A7" s="179" t="s">
        <v>699</v>
      </c>
      <c r="B7" s="180" t="s">
        <v>700</v>
      </c>
      <c r="C7" s="175">
        <f t="shared" ref="C7:T7" si="3">C5-C6</f>
        <v>2390341</v>
      </c>
      <c r="D7" s="175">
        <f t="shared" si="3"/>
        <v>1169354</v>
      </c>
      <c r="E7" s="175">
        <f t="shared" si="3"/>
        <v>1255725</v>
      </c>
      <c r="F7" s="175">
        <f t="shared" si="3"/>
        <v>533334</v>
      </c>
      <c r="G7" s="175">
        <f t="shared" si="3"/>
        <v>723058</v>
      </c>
      <c r="H7" s="175">
        <f t="shared" si="3"/>
        <v>533966</v>
      </c>
      <c r="I7" s="175">
        <f t="shared" si="3"/>
        <v>620851</v>
      </c>
      <c r="J7" s="175">
        <f t="shared" si="3"/>
        <v>553007</v>
      </c>
      <c r="K7" s="175">
        <f t="shared" si="3"/>
        <v>107884</v>
      </c>
      <c r="L7" s="175">
        <f t="shared" si="3"/>
        <v>420555</v>
      </c>
      <c r="M7" s="175">
        <f t="shared" si="3"/>
        <v>32012</v>
      </c>
      <c r="N7" s="175">
        <f t="shared" si="3"/>
        <v>525084</v>
      </c>
      <c r="O7" s="175">
        <f t="shared" si="3"/>
        <v>417073</v>
      </c>
      <c r="P7" s="175">
        <f t="shared" si="3"/>
        <v>535352</v>
      </c>
      <c r="Q7" s="175">
        <f t="shared" si="3"/>
        <v>101244</v>
      </c>
      <c r="R7" s="175">
        <f t="shared" si="3"/>
        <v>182248</v>
      </c>
      <c r="S7" s="175">
        <f t="shared" si="3"/>
        <v>27729</v>
      </c>
      <c r="T7" s="175">
        <f t="shared" si="3"/>
        <v>63188</v>
      </c>
      <c r="U7" s="177">
        <f t="shared" si="0"/>
        <v>10192005</v>
      </c>
      <c r="V7" s="175">
        <f>V5-V6</f>
        <v>-568349</v>
      </c>
      <c r="W7" s="178">
        <f t="shared" si="1"/>
        <v>9623656</v>
      </c>
    </row>
    <row r="8" spans="1:23" ht="27.75" customHeight="1" x14ac:dyDescent="0.25">
      <c r="A8" s="179" t="s">
        <v>701</v>
      </c>
      <c r="B8" s="180" t="s">
        <v>702</v>
      </c>
      <c r="C8" s="175">
        <f t="shared" ref="C8:T8" si="4">SUM(C4+C7)</f>
        <v>58598</v>
      </c>
      <c r="D8" s="175">
        <f t="shared" si="4"/>
        <v>247188</v>
      </c>
      <c r="E8" s="175">
        <f t="shared" si="4"/>
        <v>132849</v>
      </c>
      <c r="F8" s="175">
        <f t="shared" si="4"/>
        <v>136932</v>
      </c>
      <c r="G8" s="175">
        <f t="shared" si="4"/>
        <v>38822</v>
      </c>
      <c r="H8" s="175">
        <f t="shared" si="4"/>
        <v>30912</v>
      </c>
      <c r="I8" s="175">
        <f t="shared" si="4"/>
        <v>25375</v>
      </c>
      <c r="J8" s="175">
        <f t="shared" si="4"/>
        <v>22177</v>
      </c>
      <c r="K8" s="175">
        <f t="shared" si="4"/>
        <v>4944</v>
      </c>
      <c r="L8" s="175">
        <f t="shared" si="4"/>
        <v>26739</v>
      </c>
      <c r="M8" s="175">
        <f t="shared" si="4"/>
        <v>2146</v>
      </c>
      <c r="N8" s="175">
        <f t="shared" si="4"/>
        <v>25422</v>
      </c>
      <c r="O8" s="175">
        <f t="shared" si="4"/>
        <v>107338</v>
      </c>
      <c r="P8" s="175">
        <f t="shared" si="4"/>
        <v>83614</v>
      </c>
      <c r="Q8" s="175">
        <f t="shared" si="4"/>
        <v>15972</v>
      </c>
      <c r="R8" s="175">
        <f t="shared" si="4"/>
        <v>21560</v>
      </c>
      <c r="S8" s="175">
        <f t="shared" si="4"/>
        <v>10968</v>
      </c>
      <c r="T8" s="175">
        <f t="shared" si="4"/>
        <v>15832</v>
      </c>
      <c r="U8" s="177">
        <f t="shared" si="0"/>
        <v>1007388</v>
      </c>
      <c r="V8" s="175">
        <f>SUM(V4+V7)</f>
        <v>4574464</v>
      </c>
      <c r="W8" s="178">
        <f t="shared" si="1"/>
        <v>5581852</v>
      </c>
    </row>
    <row r="9" spans="1:23" ht="28.5" customHeight="1" x14ac:dyDescent="0.2">
      <c r="A9" s="171" t="s">
        <v>703</v>
      </c>
      <c r="B9" s="172" t="s">
        <v>704</v>
      </c>
      <c r="C9" s="181"/>
      <c r="D9" s="181"/>
      <c r="E9" s="181"/>
      <c r="F9" s="182"/>
      <c r="G9" s="181"/>
      <c r="H9" s="181"/>
      <c r="I9" s="181"/>
      <c r="J9" s="181"/>
      <c r="K9" s="181"/>
      <c r="L9" s="176"/>
      <c r="M9" s="175"/>
      <c r="N9" s="175"/>
      <c r="O9" s="176"/>
      <c r="P9" s="175"/>
      <c r="Q9" s="175"/>
      <c r="R9" s="175"/>
      <c r="S9" s="175"/>
      <c r="T9" s="364"/>
      <c r="U9" s="177">
        <f t="shared" si="0"/>
        <v>0</v>
      </c>
      <c r="V9" s="175"/>
      <c r="W9" s="178">
        <f t="shared" si="1"/>
        <v>0</v>
      </c>
    </row>
    <row r="10" spans="1:23" ht="28.5" customHeight="1" x14ac:dyDescent="0.2">
      <c r="A10" s="171" t="s">
        <v>705</v>
      </c>
      <c r="B10" s="172" t="s">
        <v>706</v>
      </c>
      <c r="C10" s="181"/>
      <c r="D10" s="181"/>
      <c r="E10" s="181"/>
      <c r="F10" s="182"/>
      <c r="G10" s="181"/>
      <c r="H10" s="181"/>
      <c r="I10" s="181"/>
      <c r="J10" s="181"/>
      <c r="K10" s="181"/>
      <c r="L10" s="176"/>
      <c r="M10" s="175"/>
      <c r="N10" s="175"/>
      <c r="O10" s="176"/>
      <c r="P10" s="175"/>
      <c r="Q10" s="175"/>
      <c r="R10" s="175"/>
      <c r="S10" s="175"/>
      <c r="T10" s="364"/>
      <c r="U10" s="177">
        <f t="shared" si="0"/>
        <v>0</v>
      </c>
      <c r="V10" s="175"/>
      <c r="W10" s="178">
        <f t="shared" si="1"/>
        <v>0</v>
      </c>
    </row>
    <row r="11" spans="1:23" ht="37.5" customHeight="1" x14ac:dyDescent="0.25">
      <c r="A11" s="179" t="s">
        <v>707</v>
      </c>
      <c r="B11" s="183" t="s">
        <v>708</v>
      </c>
      <c r="C11" s="175">
        <f t="shared" ref="C11:T11" si="5">C9-C10</f>
        <v>0</v>
      </c>
      <c r="D11" s="175">
        <f t="shared" si="5"/>
        <v>0</v>
      </c>
      <c r="E11" s="175">
        <f t="shared" si="5"/>
        <v>0</v>
      </c>
      <c r="F11" s="175">
        <f t="shared" si="5"/>
        <v>0</v>
      </c>
      <c r="G11" s="175">
        <f t="shared" si="5"/>
        <v>0</v>
      </c>
      <c r="H11" s="175">
        <f t="shared" si="5"/>
        <v>0</v>
      </c>
      <c r="I11" s="175">
        <f t="shared" si="5"/>
        <v>0</v>
      </c>
      <c r="J11" s="175">
        <f t="shared" si="5"/>
        <v>0</v>
      </c>
      <c r="K11" s="175">
        <f t="shared" si="5"/>
        <v>0</v>
      </c>
      <c r="L11" s="175">
        <f t="shared" si="5"/>
        <v>0</v>
      </c>
      <c r="M11" s="175">
        <f t="shared" si="5"/>
        <v>0</v>
      </c>
      <c r="N11" s="175">
        <f t="shared" si="5"/>
        <v>0</v>
      </c>
      <c r="O11" s="175">
        <f t="shared" si="5"/>
        <v>0</v>
      </c>
      <c r="P11" s="175">
        <f t="shared" si="5"/>
        <v>0</v>
      </c>
      <c r="Q11" s="175">
        <f t="shared" si="5"/>
        <v>0</v>
      </c>
      <c r="R11" s="175">
        <f t="shared" si="5"/>
        <v>0</v>
      </c>
      <c r="S11" s="175">
        <f t="shared" si="5"/>
        <v>0</v>
      </c>
      <c r="T11" s="175">
        <f t="shared" si="5"/>
        <v>0</v>
      </c>
      <c r="U11" s="177">
        <f t="shared" si="0"/>
        <v>0</v>
      </c>
      <c r="V11" s="175">
        <f>V9-V10</f>
        <v>0</v>
      </c>
      <c r="W11" s="178">
        <f t="shared" si="1"/>
        <v>0</v>
      </c>
    </row>
    <row r="12" spans="1:23" ht="28.5" customHeight="1" x14ac:dyDescent="0.2">
      <c r="A12" s="171" t="s">
        <v>709</v>
      </c>
      <c r="B12" s="184" t="s">
        <v>710</v>
      </c>
      <c r="C12" s="181"/>
      <c r="D12" s="181"/>
      <c r="E12" s="181"/>
      <c r="F12" s="182"/>
      <c r="G12" s="181"/>
      <c r="H12" s="181"/>
      <c r="I12" s="181"/>
      <c r="J12" s="181"/>
      <c r="K12" s="181"/>
      <c r="L12" s="181"/>
      <c r="M12" s="175"/>
      <c r="N12" s="175"/>
      <c r="O12" s="176"/>
      <c r="P12" s="175"/>
      <c r="Q12" s="175"/>
      <c r="R12" s="175"/>
      <c r="S12" s="175"/>
      <c r="T12" s="364"/>
      <c r="U12" s="177">
        <f t="shared" si="0"/>
        <v>0</v>
      </c>
      <c r="V12" s="175"/>
      <c r="W12" s="178">
        <f t="shared" si="1"/>
        <v>0</v>
      </c>
    </row>
    <row r="13" spans="1:23" ht="28.5" customHeight="1" x14ac:dyDescent="0.2">
      <c r="A13" s="171" t="s">
        <v>711</v>
      </c>
      <c r="B13" s="184" t="s">
        <v>712</v>
      </c>
      <c r="C13" s="181"/>
      <c r="D13" s="181"/>
      <c r="E13" s="181"/>
      <c r="F13" s="182"/>
      <c r="G13" s="181"/>
      <c r="H13" s="181"/>
      <c r="I13" s="181"/>
      <c r="J13" s="181"/>
      <c r="K13" s="181"/>
      <c r="L13" s="181"/>
      <c r="M13" s="175"/>
      <c r="N13" s="175"/>
      <c r="O13" s="176"/>
      <c r="P13" s="175"/>
      <c r="Q13" s="175"/>
      <c r="R13" s="175"/>
      <c r="S13" s="175"/>
      <c r="T13" s="364"/>
      <c r="U13" s="177">
        <f t="shared" si="0"/>
        <v>0</v>
      </c>
      <c r="V13" s="175"/>
      <c r="W13" s="178">
        <f t="shared" si="1"/>
        <v>0</v>
      </c>
    </row>
    <row r="14" spans="1:23" ht="36.75" customHeight="1" x14ac:dyDescent="0.25">
      <c r="A14" s="179" t="s">
        <v>713</v>
      </c>
      <c r="B14" s="180" t="s">
        <v>714</v>
      </c>
      <c r="C14" s="175">
        <f t="shared" ref="C14:S14" si="6">C12-C13</f>
        <v>0</v>
      </c>
      <c r="D14" s="175">
        <f t="shared" si="6"/>
        <v>0</v>
      </c>
      <c r="E14" s="175">
        <f t="shared" si="6"/>
        <v>0</v>
      </c>
      <c r="F14" s="175">
        <f t="shared" si="6"/>
        <v>0</v>
      </c>
      <c r="G14" s="175">
        <f t="shared" si="6"/>
        <v>0</v>
      </c>
      <c r="H14" s="175">
        <f t="shared" si="6"/>
        <v>0</v>
      </c>
      <c r="I14" s="175">
        <f t="shared" si="6"/>
        <v>0</v>
      </c>
      <c r="J14" s="175">
        <f t="shared" si="6"/>
        <v>0</v>
      </c>
      <c r="K14" s="175">
        <f t="shared" si="6"/>
        <v>0</v>
      </c>
      <c r="L14" s="175">
        <f t="shared" si="6"/>
        <v>0</v>
      </c>
      <c r="M14" s="175">
        <f t="shared" si="6"/>
        <v>0</v>
      </c>
      <c r="N14" s="175">
        <f t="shared" si="6"/>
        <v>0</v>
      </c>
      <c r="O14" s="175">
        <f t="shared" si="6"/>
        <v>0</v>
      </c>
      <c r="P14" s="175">
        <f t="shared" si="6"/>
        <v>0</v>
      </c>
      <c r="Q14" s="175">
        <f t="shared" si="6"/>
        <v>0</v>
      </c>
      <c r="R14" s="175">
        <f t="shared" si="6"/>
        <v>0</v>
      </c>
      <c r="S14" s="175">
        <f t="shared" si="6"/>
        <v>0</v>
      </c>
      <c r="T14" s="364"/>
      <c r="U14" s="177">
        <f t="shared" si="0"/>
        <v>0</v>
      </c>
      <c r="V14" s="175">
        <f>V12-V13</f>
        <v>0</v>
      </c>
      <c r="W14" s="178">
        <f t="shared" si="1"/>
        <v>0</v>
      </c>
    </row>
    <row r="15" spans="1:23" ht="28.5" customHeight="1" x14ac:dyDescent="0.25">
      <c r="A15" s="179" t="s">
        <v>715</v>
      </c>
      <c r="B15" s="183" t="s">
        <v>716</v>
      </c>
      <c r="C15" s="175">
        <f t="shared" ref="C15:S15" si="7">SUM(C11+C14)</f>
        <v>0</v>
      </c>
      <c r="D15" s="175">
        <f t="shared" si="7"/>
        <v>0</v>
      </c>
      <c r="E15" s="175">
        <f t="shared" si="7"/>
        <v>0</v>
      </c>
      <c r="F15" s="175">
        <f t="shared" si="7"/>
        <v>0</v>
      </c>
      <c r="G15" s="175">
        <f t="shared" si="7"/>
        <v>0</v>
      </c>
      <c r="H15" s="175">
        <f t="shared" si="7"/>
        <v>0</v>
      </c>
      <c r="I15" s="175">
        <f t="shared" si="7"/>
        <v>0</v>
      </c>
      <c r="J15" s="175">
        <f t="shared" si="7"/>
        <v>0</v>
      </c>
      <c r="K15" s="175">
        <f t="shared" si="7"/>
        <v>0</v>
      </c>
      <c r="L15" s="175">
        <f t="shared" si="7"/>
        <v>0</v>
      </c>
      <c r="M15" s="175">
        <f t="shared" si="7"/>
        <v>0</v>
      </c>
      <c r="N15" s="175">
        <f t="shared" si="7"/>
        <v>0</v>
      </c>
      <c r="O15" s="175">
        <f t="shared" si="7"/>
        <v>0</v>
      </c>
      <c r="P15" s="175">
        <f t="shared" si="7"/>
        <v>0</v>
      </c>
      <c r="Q15" s="175">
        <f t="shared" si="7"/>
        <v>0</v>
      </c>
      <c r="R15" s="175">
        <f t="shared" si="7"/>
        <v>0</v>
      </c>
      <c r="S15" s="175">
        <f t="shared" si="7"/>
        <v>0</v>
      </c>
      <c r="T15" s="364"/>
      <c r="U15" s="177">
        <f t="shared" si="0"/>
        <v>0</v>
      </c>
      <c r="V15" s="175">
        <f>SUM(V11+V14)</f>
        <v>0</v>
      </c>
      <c r="W15" s="178">
        <f t="shared" si="1"/>
        <v>0</v>
      </c>
    </row>
    <row r="16" spans="1:23" ht="17.25" customHeight="1" x14ac:dyDescent="0.25">
      <c r="A16" s="185" t="s">
        <v>717</v>
      </c>
      <c r="B16" s="186" t="s">
        <v>718</v>
      </c>
      <c r="C16" s="187">
        <f t="shared" ref="C16:T16" si="8">SUM(C8+C15)</f>
        <v>58598</v>
      </c>
      <c r="D16" s="187">
        <f t="shared" si="8"/>
        <v>247188</v>
      </c>
      <c r="E16" s="187">
        <f t="shared" si="8"/>
        <v>132849</v>
      </c>
      <c r="F16" s="187">
        <f t="shared" si="8"/>
        <v>136932</v>
      </c>
      <c r="G16" s="187">
        <f t="shared" si="8"/>
        <v>38822</v>
      </c>
      <c r="H16" s="187">
        <f t="shared" si="8"/>
        <v>30912</v>
      </c>
      <c r="I16" s="187">
        <f t="shared" si="8"/>
        <v>25375</v>
      </c>
      <c r="J16" s="187">
        <f t="shared" si="8"/>
        <v>22177</v>
      </c>
      <c r="K16" s="187">
        <f t="shared" si="8"/>
        <v>4944</v>
      </c>
      <c r="L16" s="187">
        <f t="shared" si="8"/>
        <v>26739</v>
      </c>
      <c r="M16" s="187">
        <f t="shared" si="8"/>
        <v>2146</v>
      </c>
      <c r="N16" s="187">
        <f t="shared" si="8"/>
        <v>25422</v>
      </c>
      <c r="O16" s="187">
        <f t="shared" si="8"/>
        <v>107338</v>
      </c>
      <c r="P16" s="187">
        <f t="shared" si="8"/>
        <v>83614</v>
      </c>
      <c r="Q16" s="187">
        <f t="shared" si="8"/>
        <v>15972</v>
      </c>
      <c r="R16" s="187">
        <f t="shared" si="8"/>
        <v>21560</v>
      </c>
      <c r="S16" s="187">
        <f t="shared" si="8"/>
        <v>10968</v>
      </c>
      <c r="T16" s="187">
        <f t="shared" si="8"/>
        <v>15832</v>
      </c>
      <c r="U16" s="177">
        <f t="shared" si="0"/>
        <v>1007388</v>
      </c>
      <c r="V16" s="188">
        <f>SUM(V8+V15)</f>
        <v>4574464</v>
      </c>
      <c r="W16" s="189">
        <f t="shared" si="1"/>
        <v>5581852</v>
      </c>
    </row>
    <row r="17" spans="1:23" ht="40.5" customHeight="1" x14ac:dyDescent="0.25">
      <c r="A17" s="179" t="s">
        <v>719</v>
      </c>
      <c r="B17" s="183" t="s">
        <v>720</v>
      </c>
      <c r="C17" s="362">
        <v>12394</v>
      </c>
      <c r="D17" s="362">
        <v>1455</v>
      </c>
      <c r="E17" s="362">
        <v>6709</v>
      </c>
      <c r="F17" s="363">
        <v>1430</v>
      </c>
      <c r="G17" s="362">
        <v>351</v>
      </c>
      <c r="H17" s="362">
        <v>30</v>
      </c>
      <c r="I17" s="362">
        <v>2439</v>
      </c>
      <c r="J17" s="362">
        <v>169</v>
      </c>
      <c r="K17" s="362"/>
      <c r="L17" s="362">
        <v>1432</v>
      </c>
      <c r="M17" s="364"/>
      <c r="N17" s="364">
        <v>679</v>
      </c>
      <c r="O17" s="365">
        <v>1676</v>
      </c>
      <c r="P17" s="364">
        <v>16772</v>
      </c>
      <c r="Q17" s="364">
        <v>165</v>
      </c>
      <c r="R17" s="364"/>
      <c r="S17" s="364"/>
      <c r="T17" s="364">
        <v>101</v>
      </c>
      <c r="U17" s="177">
        <f t="shared" si="0"/>
        <v>45802</v>
      </c>
      <c r="V17" s="175"/>
      <c r="W17" s="178">
        <f t="shared" si="1"/>
        <v>45802</v>
      </c>
    </row>
    <row r="18" spans="1:23" ht="25.5" customHeight="1" x14ac:dyDescent="0.25">
      <c r="A18" s="179" t="s">
        <v>721</v>
      </c>
      <c r="B18" s="183" t="s">
        <v>722</v>
      </c>
      <c r="C18" s="190">
        <f>C16-C17</f>
        <v>46204</v>
      </c>
      <c r="D18" s="190">
        <f t="shared" ref="D18:T18" si="9">D16-D17</f>
        <v>245733</v>
      </c>
      <c r="E18" s="190">
        <f t="shared" si="9"/>
        <v>126140</v>
      </c>
      <c r="F18" s="190">
        <f t="shared" si="9"/>
        <v>135502</v>
      </c>
      <c r="G18" s="190">
        <f t="shared" si="9"/>
        <v>38471</v>
      </c>
      <c r="H18" s="190">
        <f t="shared" si="9"/>
        <v>30882</v>
      </c>
      <c r="I18" s="190">
        <f t="shared" si="9"/>
        <v>22936</v>
      </c>
      <c r="J18" s="190">
        <f t="shared" si="9"/>
        <v>22008</v>
      </c>
      <c r="K18" s="190">
        <f t="shared" si="9"/>
        <v>4944</v>
      </c>
      <c r="L18" s="190">
        <f t="shared" si="9"/>
        <v>25307</v>
      </c>
      <c r="M18" s="190">
        <f t="shared" si="9"/>
        <v>2146</v>
      </c>
      <c r="N18" s="190">
        <f t="shared" si="9"/>
        <v>24743</v>
      </c>
      <c r="O18" s="190">
        <f t="shared" si="9"/>
        <v>105662</v>
      </c>
      <c r="P18" s="190">
        <f t="shared" si="9"/>
        <v>66842</v>
      </c>
      <c r="Q18" s="190">
        <f t="shared" si="9"/>
        <v>15807</v>
      </c>
      <c r="R18" s="190">
        <f t="shared" si="9"/>
        <v>21560</v>
      </c>
      <c r="S18" s="190">
        <f t="shared" si="9"/>
        <v>10968</v>
      </c>
      <c r="T18" s="190">
        <f t="shared" si="9"/>
        <v>15731</v>
      </c>
      <c r="U18" s="177">
        <f t="shared" si="0"/>
        <v>961586</v>
      </c>
      <c r="V18" s="190">
        <f>V16-V17</f>
        <v>4574464</v>
      </c>
      <c r="W18" s="178">
        <f t="shared" si="1"/>
        <v>5536050</v>
      </c>
    </row>
    <row r="19" spans="1:23" ht="24.75" x14ac:dyDescent="0.25">
      <c r="A19" s="179" t="s">
        <v>723</v>
      </c>
      <c r="B19" s="183" t="s">
        <v>724</v>
      </c>
      <c r="C19" s="191"/>
      <c r="D19" s="191"/>
      <c r="E19" s="191"/>
      <c r="F19" s="191"/>
      <c r="G19" s="191"/>
      <c r="H19" s="191"/>
      <c r="I19" s="191"/>
      <c r="J19" s="191"/>
      <c r="K19" s="191"/>
      <c r="L19" s="191"/>
      <c r="M19" s="191"/>
      <c r="N19" s="191"/>
      <c r="O19" s="191"/>
      <c r="P19" s="191"/>
      <c r="Q19" s="191"/>
      <c r="R19" s="191"/>
      <c r="S19" s="191"/>
      <c r="T19" s="392"/>
      <c r="U19" s="177">
        <f t="shared" si="0"/>
        <v>0</v>
      </c>
      <c r="V19" s="176"/>
      <c r="W19" s="178">
        <f t="shared" si="1"/>
        <v>0</v>
      </c>
    </row>
    <row r="20" spans="1:23" ht="24.75" x14ac:dyDescent="0.25">
      <c r="A20" s="179" t="s">
        <v>725</v>
      </c>
      <c r="B20" s="183" t="s">
        <v>726</v>
      </c>
      <c r="C20" s="191"/>
      <c r="D20" s="191"/>
      <c r="E20" s="191"/>
      <c r="F20" s="191"/>
      <c r="G20" s="191"/>
      <c r="H20" s="191"/>
      <c r="I20" s="191"/>
      <c r="J20" s="191"/>
      <c r="K20" s="191"/>
      <c r="L20" s="191"/>
      <c r="M20" s="191"/>
      <c r="N20" s="191"/>
      <c r="O20" s="191"/>
      <c r="P20" s="191"/>
      <c r="Q20" s="191"/>
      <c r="R20" s="191"/>
      <c r="S20" s="191"/>
      <c r="T20" s="392"/>
      <c r="U20" s="177">
        <f t="shared" si="0"/>
        <v>0</v>
      </c>
      <c r="V20" s="191"/>
      <c r="W20" s="178">
        <f t="shared" si="1"/>
        <v>0</v>
      </c>
    </row>
    <row r="21" spans="1:23" x14ac:dyDescent="0.2">
      <c r="C21" s="192"/>
      <c r="D21" s="192"/>
      <c r="E21" s="192"/>
      <c r="F21" s="192"/>
      <c r="G21" s="192"/>
      <c r="H21" s="192"/>
      <c r="I21" s="192"/>
      <c r="J21" s="192"/>
      <c r="K21" s="192"/>
      <c r="L21" s="192"/>
      <c r="M21" s="192"/>
      <c r="N21" s="192"/>
      <c r="O21" s="192"/>
      <c r="P21" s="192"/>
      <c r="Q21" s="192"/>
      <c r="R21" s="192"/>
      <c r="S21" s="192"/>
      <c r="T21" s="192"/>
      <c r="U21" s="192"/>
    </row>
  </sheetData>
  <mergeCells count="1">
    <mergeCell ref="A1:B1"/>
  </mergeCells>
  <printOptions horizontalCentered="1" verticalCentered="1"/>
  <pageMargins left="0.39370078740157483" right="0.39370078740157483" top="0.9055118110236221" bottom="0.27559055118110237" header="0.39370078740157483" footer="0.51181102362204722"/>
  <pageSetup paperSize="9" scale="69" fitToHeight="2" orientation="landscape" r:id="rId1"/>
  <headerFooter alignWithMargins="0">
    <oddHeader>&amp;C&amp;"Times New Roman CE,Félkövér dőlt"ZALAEGERSZEG MEGYEI  JOGÚ  VÁROS  ÖNKORMÁNYZATÁNAK 
MARADVÁNY KIMUTATÁSA
2025.  ÉVBEN
&amp;R&amp;"Times New Roman CE,Félkövér dőlt"12. melléklet
Adatok: ezer Ft-ban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tabSelected="1" workbookViewId="0">
      <pane ySplit="3" topLeftCell="A11" activePane="bottomLeft" state="frozen"/>
      <selection activeCell="A33" sqref="A33"/>
      <selection pane="bottomLeft" activeCell="I25" sqref="I25"/>
    </sheetView>
  </sheetViews>
  <sheetFormatPr defaultRowHeight="12.75" x14ac:dyDescent="0.2"/>
  <cols>
    <col min="1" max="1" width="31.5" style="170" customWidth="1"/>
    <col min="2" max="2" width="12.33203125" style="170" customWidth="1"/>
    <col min="3" max="3" width="12.1640625" style="170" customWidth="1"/>
    <col min="4" max="4" width="12.6640625" style="170" customWidth="1"/>
    <col min="5" max="5" width="10.33203125" style="170" customWidth="1"/>
    <col min="6" max="6" width="10.5" style="170" customWidth="1"/>
    <col min="7" max="7" width="12.33203125" style="170" customWidth="1"/>
    <col min="8" max="8" width="11.6640625" style="170" customWidth="1"/>
    <col min="9" max="9" width="10.5" style="170" customWidth="1"/>
    <col min="10" max="10" width="13" style="170" customWidth="1"/>
    <col min="11" max="12" width="15.5" style="170" customWidth="1"/>
    <col min="13" max="13" width="13.83203125" style="170" customWidth="1"/>
    <col min="14" max="14" width="9.33203125" style="170"/>
    <col min="15" max="15" width="9.83203125" style="170" bestFit="1" customWidth="1"/>
    <col min="16" max="256" width="9.33203125" style="170"/>
    <col min="257" max="257" width="31.5" style="170" customWidth="1"/>
    <col min="258" max="258" width="12.33203125" style="170" customWidth="1"/>
    <col min="259" max="259" width="12.1640625" style="170" customWidth="1"/>
    <col min="260" max="260" width="12.6640625" style="170" customWidth="1"/>
    <col min="261" max="261" width="10.33203125" style="170" customWidth="1"/>
    <col min="262" max="262" width="10.5" style="170" customWidth="1"/>
    <col min="263" max="263" width="12.33203125" style="170" customWidth="1"/>
    <col min="264" max="264" width="11.6640625" style="170" customWidth="1"/>
    <col min="265" max="265" width="10.5" style="170" customWidth="1"/>
    <col min="266" max="266" width="13" style="170" customWidth="1"/>
    <col min="267" max="268" width="15.5" style="170" customWidth="1"/>
    <col min="269" max="269" width="13.83203125" style="170" customWidth="1"/>
    <col min="270" max="512" width="9.33203125" style="170"/>
    <col min="513" max="513" width="31.5" style="170" customWidth="1"/>
    <col min="514" max="514" width="12.33203125" style="170" customWidth="1"/>
    <col min="515" max="515" width="12.1640625" style="170" customWidth="1"/>
    <col min="516" max="516" width="12.6640625" style="170" customWidth="1"/>
    <col min="517" max="517" width="10.33203125" style="170" customWidth="1"/>
    <col min="518" max="518" width="10.5" style="170" customWidth="1"/>
    <col min="519" max="519" width="12.33203125" style="170" customWidth="1"/>
    <col min="520" max="520" width="11.6640625" style="170" customWidth="1"/>
    <col min="521" max="521" width="10.5" style="170" customWidth="1"/>
    <col min="522" max="522" width="13" style="170" customWidth="1"/>
    <col min="523" max="524" width="15.5" style="170" customWidth="1"/>
    <col min="525" max="525" width="13.83203125" style="170" customWidth="1"/>
    <col min="526" max="768" width="9.33203125" style="170"/>
    <col min="769" max="769" width="31.5" style="170" customWidth="1"/>
    <col min="770" max="770" width="12.33203125" style="170" customWidth="1"/>
    <col min="771" max="771" width="12.1640625" style="170" customWidth="1"/>
    <col min="772" max="772" width="12.6640625" style="170" customWidth="1"/>
    <col min="773" max="773" width="10.33203125" style="170" customWidth="1"/>
    <col min="774" max="774" width="10.5" style="170" customWidth="1"/>
    <col min="775" max="775" width="12.33203125" style="170" customWidth="1"/>
    <col min="776" max="776" width="11.6640625" style="170" customWidth="1"/>
    <col min="777" max="777" width="10.5" style="170" customWidth="1"/>
    <col min="778" max="778" width="13" style="170" customWidth="1"/>
    <col min="779" max="780" width="15.5" style="170" customWidth="1"/>
    <col min="781" max="781" width="13.83203125" style="170" customWidth="1"/>
    <col min="782" max="1024" width="9.33203125" style="170"/>
    <col min="1025" max="1025" width="31.5" style="170" customWidth="1"/>
    <col min="1026" max="1026" width="12.33203125" style="170" customWidth="1"/>
    <col min="1027" max="1027" width="12.1640625" style="170" customWidth="1"/>
    <col min="1028" max="1028" width="12.6640625" style="170" customWidth="1"/>
    <col min="1029" max="1029" width="10.33203125" style="170" customWidth="1"/>
    <col min="1030" max="1030" width="10.5" style="170" customWidth="1"/>
    <col min="1031" max="1031" width="12.33203125" style="170" customWidth="1"/>
    <col min="1032" max="1032" width="11.6640625" style="170" customWidth="1"/>
    <col min="1033" max="1033" width="10.5" style="170" customWidth="1"/>
    <col min="1034" max="1034" width="13" style="170" customWidth="1"/>
    <col min="1035" max="1036" width="15.5" style="170" customWidth="1"/>
    <col min="1037" max="1037" width="13.83203125" style="170" customWidth="1"/>
    <col min="1038" max="1280" width="9.33203125" style="170"/>
    <col min="1281" max="1281" width="31.5" style="170" customWidth="1"/>
    <col min="1282" max="1282" width="12.33203125" style="170" customWidth="1"/>
    <col min="1283" max="1283" width="12.1640625" style="170" customWidth="1"/>
    <col min="1284" max="1284" width="12.6640625" style="170" customWidth="1"/>
    <col min="1285" max="1285" width="10.33203125" style="170" customWidth="1"/>
    <col min="1286" max="1286" width="10.5" style="170" customWidth="1"/>
    <col min="1287" max="1287" width="12.33203125" style="170" customWidth="1"/>
    <col min="1288" max="1288" width="11.6640625" style="170" customWidth="1"/>
    <col min="1289" max="1289" width="10.5" style="170" customWidth="1"/>
    <col min="1290" max="1290" width="13" style="170" customWidth="1"/>
    <col min="1291" max="1292" width="15.5" style="170" customWidth="1"/>
    <col min="1293" max="1293" width="13.83203125" style="170" customWidth="1"/>
    <col min="1294" max="1536" width="9.33203125" style="170"/>
    <col min="1537" max="1537" width="31.5" style="170" customWidth="1"/>
    <col min="1538" max="1538" width="12.33203125" style="170" customWidth="1"/>
    <col min="1539" max="1539" width="12.1640625" style="170" customWidth="1"/>
    <col min="1540" max="1540" width="12.6640625" style="170" customWidth="1"/>
    <col min="1541" max="1541" width="10.33203125" style="170" customWidth="1"/>
    <col min="1542" max="1542" width="10.5" style="170" customWidth="1"/>
    <col min="1543" max="1543" width="12.33203125" style="170" customWidth="1"/>
    <col min="1544" max="1544" width="11.6640625" style="170" customWidth="1"/>
    <col min="1545" max="1545" width="10.5" style="170" customWidth="1"/>
    <col min="1546" max="1546" width="13" style="170" customWidth="1"/>
    <col min="1547" max="1548" width="15.5" style="170" customWidth="1"/>
    <col min="1549" max="1549" width="13.83203125" style="170" customWidth="1"/>
    <col min="1550" max="1792" width="9.33203125" style="170"/>
    <col min="1793" max="1793" width="31.5" style="170" customWidth="1"/>
    <col min="1794" max="1794" width="12.33203125" style="170" customWidth="1"/>
    <col min="1795" max="1795" width="12.1640625" style="170" customWidth="1"/>
    <col min="1796" max="1796" width="12.6640625" style="170" customWidth="1"/>
    <col min="1797" max="1797" width="10.33203125" style="170" customWidth="1"/>
    <col min="1798" max="1798" width="10.5" style="170" customWidth="1"/>
    <col min="1799" max="1799" width="12.33203125" style="170" customWidth="1"/>
    <col min="1800" max="1800" width="11.6640625" style="170" customWidth="1"/>
    <col min="1801" max="1801" width="10.5" style="170" customWidth="1"/>
    <col min="1802" max="1802" width="13" style="170" customWidth="1"/>
    <col min="1803" max="1804" width="15.5" style="170" customWidth="1"/>
    <col min="1805" max="1805" width="13.83203125" style="170" customWidth="1"/>
    <col min="1806" max="2048" width="9.33203125" style="170"/>
    <col min="2049" max="2049" width="31.5" style="170" customWidth="1"/>
    <col min="2050" max="2050" width="12.33203125" style="170" customWidth="1"/>
    <col min="2051" max="2051" width="12.1640625" style="170" customWidth="1"/>
    <col min="2052" max="2052" width="12.6640625" style="170" customWidth="1"/>
    <col min="2053" max="2053" width="10.33203125" style="170" customWidth="1"/>
    <col min="2054" max="2054" width="10.5" style="170" customWidth="1"/>
    <col min="2055" max="2055" width="12.33203125" style="170" customWidth="1"/>
    <col min="2056" max="2056" width="11.6640625" style="170" customWidth="1"/>
    <col min="2057" max="2057" width="10.5" style="170" customWidth="1"/>
    <col min="2058" max="2058" width="13" style="170" customWidth="1"/>
    <col min="2059" max="2060" width="15.5" style="170" customWidth="1"/>
    <col min="2061" max="2061" width="13.83203125" style="170" customWidth="1"/>
    <col min="2062" max="2304" width="9.33203125" style="170"/>
    <col min="2305" max="2305" width="31.5" style="170" customWidth="1"/>
    <col min="2306" max="2306" width="12.33203125" style="170" customWidth="1"/>
    <col min="2307" max="2307" width="12.1640625" style="170" customWidth="1"/>
    <col min="2308" max="2308" width="12.6640625" style="170" customWidth="1"/>
    <col min="2309" max="2309" width="10.33203125" style="170" customWidth="1"/>
    <col min="2310" max="2310" width="10.5" style="170" customWidth="1"/>
    <col min="2311" max="2311" width="12.33203125" style="170" customWidth="1"/>
    <col min="2312" max="2312" width="11.6640625" style="170" customWidth="1"/>
    <col min="2313" max="2313" width="10.5" style="170" customWidth="1"/>
    <col min="2314" max="2314" width="13" style="170" customWidth="1"/>
    <col min="2315" max="2316" width="15.5" style="170" customWidth="1"/>
    <col min="2317" max="2317" width="13.83203125" style="170" customWidth="1"/>
    <col min="2318" max="2560" width="9.33203125" style="170"/>
    <col min="2561" max="2561" width="31.5" style="170" customWidth="1"/>
    <col min="2562" max="2562" width="12.33203125" style="170" customWidth="1"/>
    <col min="2563" max="2563" width="12.1640625" style="170" customWidth="1"/>
    <col min="2564" max="2564" width="12.6640625" style="170" customWidth="1"/>
    <col min="2565" max="2565" width="10.33203125" style="170" customWidth="1"/>
    <col min="2566" max="2566" width="10.5" style="170" customWidth="1"/>
    <col min="2567" max="2567" width="12.33203125" style="170" customWidth="1"/>
    <col min="2568" max="2568" width="11.6640625" style="170" customWidth="1"/>
    <col min="2569" max="2569" width="10.5" style="170" customWidth="1"/>
    <col min="2570" max="2570" width="13" style="170" customWidth="1"/>
    <col min="2571" max="2572" width="15.5" style="170" customWidth="1"/>
    <col min="2573" max="2573" width="13.83203125" style="170" customWidth="1"/>
    <col min="2574" max="2816" width="9.33203125" style="170"/>
    <col min="2817" max="2817" width="31.5" style="170" customWidth="1"/>
    <col min="2818" max="2818" width="12.33203125" style="170" customWidth="1"/>
    <col min="2819" max="2819" width="12.1640625" style="170" customWidth="1"/>
    <col min="2820" max="2820" width="12.6640625" style="170" customWidth="1"/>
    <col min="2821" max="2821" width="10.33203125" style="170" customWidth="1"/>
    <col min="2822" max="2822" width="10.5" style="170" customWidth="1"/>
    <col min="2823" max="2823" width="12.33203125" style="170" customWidth="1"/>
    <col min="2824" max="2824" width="11.6640625" style="170" customWidth="1"/>
    <col min="2825" max="2825" width="10.5" style="170" customWidth="1"/>
    <col min="2826" max="2826" width="13" style="170" customWidth="1"/>
    <col min="2827" max="2828" width="15.5" style="170" customWidth="1"/>
    <col min="2829" max="2829" width="13.83203125" style="170" customWidth="1"/>
    <col min="2830" max="3072" width="9.33203125" style="170"/>
    <col min="3073" max="3073" width="31.5" style="170" customWidth="1"/>
    <col min="3074" max="3074" width="12.33203125" style="170" customWidth="1"/>
    <col min="3075" max="3075" width="12.1640625" style="170" customWidth="1"/>
    <col min="3076" max="3076" width="12.6640625" style="170" customWidth="1"/>
    <col min="3077" max="3077" width="10.33203125" style="170" customWidth="1"/>
    <col min="3078" max="3078" width="10.5" style="170" customWidth="1"/>
    <col min="3079" max="3079" width="12.33203125" style="170" customWidth="1"/>
    <col min="3080" max="3080" width="11.6640625" style="170" customWidth="1"/>
    <col min="3081" max="3081" width="10.5" style="170" customWidth="1"/>
    <col min="3082" max="3082" width="13" style="170" customWidth="1"/>
    <col min="3083" max="3084" width="15.5" style="170" customWidth="1"/>
    <col min="3085" max="3085" width="13.83203125" style="170" customWidth="1"/>
    <col min="3086" max="3328" width="9.33203125" style="170"/>
    <col min="3329" max="3329" width="31.5" style="170" customWidth="1"/>
    <col min="3330" max="3330" width="12.33203125" style="170" customWidth="1"/>
    <col min="3331" max="3331" width="12.1640625" style="170" customWidth="1"/>
    <col min="3332" max="3332" width="12.6640625" style="170" customWidth="1"/>
    <col min="3333" max="3333" width="10.33203125" style="170" customWidth="1"/>
    <col min="3334" max="3334" width="10.5" style="170" customWidth="1"/>
    <col min="3335" max="3335" width="12.33203125" style="170" customWidth="1"/>
    <col min="3336" max="3336" width="11.6640625" style="170" customWidth="1"/>
    <col min="3337" max="3337" width="10.5" style="170" customWidth="1"/>
    <col min="3338" max="3338" width="13" style="170" customWidth="1"/>
    <col min="3339" max="3340" width="15.5" style="170" customWidth="1"/>
    <col min="3341" max="3341" width="13.83203125" style="170" customWidth="1"/>
    <col min="3342" max="3584" width="9.33203125" style="170"/>
    <col min="3585" max="3585" width="31.5" style="170" customWidth="1"/>
    <col min="3586" max="3586" width="12.33203125" style="170" customWidth="1"/>
    <col min="3587" max="3587" width="12.1640625" style="170" customWidth="1"/>
    <col min="3588" max="3588" width="12.6640625" style="170" customWidth="1"/>
    <col min="3589" max="3589" width="10.33203125" style="170" customWidth="1"/>
    <col min="3590" max="3590" width="10.5" style="170" customWidth="1"/>
    <col min="3591" max="3591" width="12.33203125" style="170" customWidth="1"/>
    <col min="3592" max="3592" width="11.6640625" style="170" customWidth="1"/>
    <col min="3593" max="3593" width="10.5" style="170" customWidth="1"/>
    <col min="3594" max="3594" width="13" style="170" customWidth="1"/>
    <col min="3595" max="3596" width="15.5" style="170" customWidth="1"/>
    <col min="3597" max="3597" width="13.83203125" style="170" customWidth="1"/>
    <col min="3598" max="3840" width="9.33203125" style="170"/>
    <col min="3841" max="3841" width="31.5" style="170" customWidth="1"/>
    <col min="3842" max="3842" width="12.33203125" style="170" customWidth="1"/>
    <col min="3843" max="3843" width="12.1640625" style="170" customWidth="1"/>
    <col min="3844" max="3844" width="12.6640625" style="170" customWidth="1"/>
    <col min="3845" max="3845" width="10.33203125" style="170" customWidth="1"/>
    <col min="3846" max="3846" width="10.5" style="170" customWidth="1"/>
    <col min="3847" max="3847" width="12.33203125" style="170" customWidth="1"/>
    <col min="3848" max="3848" width="11.6640625" style="170" customWidth="1"/>
    <col min="3849" max="3849" width="10.5" style="170" customWidth="1"/>
    <col min="3850" max="3850" width="13" style="170" customWidth="1"/>
    <col min="3851" max="3852" width="15.5" style="170" customWidth="1"/>
    <col min="3853" max="3853" width="13.83203125" style="170" customWidth="1"/>
    <col min="3854" max="4096" width="9.33203125" style="170"/>
    <col min="4097" max="4097" width="31.5" style="170" customWidth="1"/>
    <col min="4098" max="4098" width="12.33203125" style="170" customWidth="1"/>
    <col min="4099" max="4099" width="12.1640625" style="170" customWidth="1"/>
    <col min="4100" max="4100" width="12.6640625" style="170" customWidth="1"/>
    <col min="4101" max="4101" width="10.33203125" style="170" customWidth="1"/>
    <col min="4102" max="4102" width="10.5" style="170" customWidth="1"/>
    <col min="4103" max="4103" width="12.33203125" style="170" customWidth="1"/>
    <col min="4104" max="4104" width="11.6640625" style="170" customWidth="1"/>
    <col min="4105" max="4105" width="10.5" style="170" customWidth="1"/>
    <col min="4106" max="4106" width="13" style="170" customWidth="1"/>
    <col min="4107" max="4108" width="15.5" style="170" customWidth="1"/>
    <col min="4109" max="4109" width="13.83203125" style="170" customWidth="1"/>
    <col min="4110" max="4352" width="9.33203125" style="170"/>
    <col min="4353" max="4353" width="31.5" style="170" customWidth="1"/>
    <col min="4354" max="4354" width="12.33203125" style="170" customWidth="1"/>
    <col min="4355" max="4355" width="12.1640625" style="170" customWidth="1"/>
    <col min="4356" max="4356" width="12.6640625" style="170" customWidth="1"/>
    <col min="4357" max="4357" width="10.33203125" style="170" customWidth="1"/>
    <col min="4358" max="4358" width="10.5" style="170" customWidth="1"/>
    <col min="4359" max="4359" width="12.33203125" style="170" customWidth="1"/>
    <col min="4360" max="4360" width="11.6640625" style="170" customWidth="1"/>
    <col min="4361" max="4361" width="10.5" style="170" customWidth="1"/>
    <col min="4362" max="4362" width="13" style="170" customWidth="1"/>
    <col min="4363" max="4364" width="15.5" style="170" customWidth="1"/>
    <col min="4365" max="4365" width="13.83203125" style="170" customWidth="1"/>
    <col min="4366" max="4608" width="9.33203125" style="170"/>
    <col min="4609" max="4609" width="31.5" style="170" customWidth="1"/>
    <col min="4610" max="4610" width="12.33203125" style="170" customWidth="1"/>
    <col min="4611" max="4611" width="12.1640625" style="170" customWidth="1"/>
    <col min="4612" max="4612" width="12.6640625" style="170" customWidth="1"/>
    <col min="4613" max="4613" width="10.33203125" style="170" customWidth="1"/>
    <col min="4614" max="4614" width="10.5" style="170" customWidth="1"/>
    <col min="4615" max="4615" width="12.33203125" style="170" customWidth="1"/>
    <col min="4616" max="4616" width="11.6640625" style="170" customWidth="1"/>
    <col min="4617" max="4617" width="10.5" style="170" customWidth="1"/>
    <col min="4618" max="4618" width="13" style="170" customWidth="1"/>
    <col min="4619" max="4620" width="15.5" style="170" customWidth="1"/>
    <col min="4621" max="4621" width="13.83203125" style="170" customWidth="1"/>
    <col min="4622" max="4864" width="9.33203125" style="170"/>
    <col min="4865" max="4865" width="31.5" style="170" customWidth="1"/>
    <col min="4866" max="4866" width="12.33203125" style="170" customWidth="1"/>
    <col min="4867" max="4867" width="12.1640625" style="170" customWidth="1"/>
    <col min="4868" max="4868" width="12.6640625" style="170" customWidth="1"/>
    <col min="4869" max="4869" width="10.33203125" style="170" customWidth="1"/>
    <col min="4870" max="4870" width="10.5" style="170" customWidth="1"/>
    <col min="4871" max="4871" width="12.33203125" style="170" customWidth="1"/>
    <col min="4872" max="4872" width="11.6640625" style="170" customWidth="1"/>
    <col min="4873" max="4873" width="10.5" style="170" customWidth="1"/>
    <col min="4874" max="4874" width="13" style="170" customWidth="1"/>
    <col min="4875" max="4876" width="15.5" style="170" customWidth="1"/>
    <col min="4877" max="4877" width="13.83203125" style="170" customWidth="1"/>
    <col min="4878" max="5120" width="9.33203125" style="170"/>
    <col min="5121" max="5121" width="31.5" style="170" customWidth="1"/>
    <col min="5122" max="5122" width="12.33203125" style="170" customWidth="1"/>
    <col min="5123" max="5123" width="12.1640625" style="170" customWidth="1"/>
    <col min="5124" max="5124" width="12.6640625" style="170" customWidth="1"/>
    <col min="5125" max="5125" width="10.33203125" style="170" customWidth="1"/>
    <col min="5126" max="5126" width="10.5" style="170" customWidth="1"/>
    <col min="5127" max="5127" width="12.33203125" style="170" customWidth="1"/>
    <col min="5128" max="5128" width="11.6640625" style="170" customWidth="1"/>
    <col min="5129" max="5129" width="10.5" style="170" customWidth="1"/>
    <col min="5130" max="5130" width="13" style="170" customWidth="1"/>
    <col min="5131" max="5132" width="15.5" style="170" customWidth="1"/>
    <col min="5133" max="5133" width="13.83203125" style="170" customWidth="1"/>
    <col min="5134" max="5376" width="9.33203125" style="170"/>
    <col min="5377" max="5377" width="31.5" style="170" customWidth="1"/>
    <col min="5378" max="5378" width="12.33203125" style="170" customWidth="1"/>
    <col min="5379" max="5379" width="12.1640625" style="170" customWidth="1"/>
    <col min="5380" max="5380" width="12.6640625" style="170" customWidth="1"/>
    <col min="5381" max="5381" width="10.33203125" style="170" customWidth="1"/>
    <col min="5382" max="5382" width="10.5" style="170" customWidth="1"/>
    <col min="5383" max="5383" width="12.33203125" style="170" customWidth="1"/>
    <col min="5384" max="5384" width="11.6640625" style="170" customWidth="1"/>
    <col min="5385" max="5385" width="10.5" style="170" customWidth="1"/>
    <col min="5386" max="5386" width="13" style="170" customWidth="1"/>
    <col min="5387" max="5388" width="15.5" style="170" customWidth="1"/>
    <col min="5389" max="5389" width="13.83203125" style="170" customWidth="1"/>
    <col min="5390" max="5632" width="9.33203125" style="170"/>
    <col min="5633" max="5633" width="31.5" style="170" customWidth="1"/>
    <col min="5634" max="5634" width="12.33203125" style="170" customWidth="1"/>
    <col min="5635" max="5635" width="12.1640625" style="170" customWidth="1"/>
    <col min="5636" max="5636" width="12.6640625" style="170" customWidth="1"/>
    <col min="5637" max="5637" width="10.33203125" style="170" customWidth="1"/>
    <col min="5638" max="5638" width="10.5" style="170" customWidth="1"/>
    <col min="5639" max="5639" width="12.33203125" style="170" customWidth="1"/>
    <col min="5640" max="5640" width="11.6640625" style="170" customWidth="1"/>
    <col min="5641" max="5641" width="10.5" style="170" customWidth="1"/>
    <col min="5642" max="5642" width="13" style="170" customWidth="1"/>
    <col min="5643" max="5644" width="15.5" style="170" customWidth="1"/>
    <col min="5645" max="5645" width="13.83203125" style="170" customWidth="1"/>
    <col min="5646" max="5888" width="9.33203125" style="170"/>
    <col min="5889" max="5889" width="31.5" style="170" customWidth="1"/>
    <col min="5890" max="5890" width="12.33203125" style="170" customWidth="1"/>
    <col min="5891" max="5891" width="12.1640625" style="170" customWidth="1"/>
    <col min="5892" max="5892" width="12.6640625" style="170" customWidth="1"/>
    <col min="5893" max="5893" width="10.33203125" style="170" customWidth="1"/>
    <col min="5894" max="5894" width="10.5" style="170" customWidth="1"/>
    <col min="5895" max="5895" width="12.33203125" style="170" customWidth="1"/>
    <col min="5896" max="5896" width="11.6640625" style="170" customWidth="1"/>
    <col min="5897" max="5897" width="10.5" style="170" customWidth="1"/>
    <col min="5898" max="5898" width="13" style="170" customWidth="1"/>
    <col min="5899" max="5900" width="15.5" style="170" customWidth="1"/>
    <col min="5901" max="5901" width="13.83203125" style="170" customWidth="1"/>
    <col min="5902" max="6144" width="9.33203125" style="170"/>
    <col min="6145" max="6145" width="31.5" style="170" customWidth="1"/>
    <col min="6146" max="6146" width="12.33203125" style="170" customWidth="1"/>
    <col min="6147" max="6147" width="12.1640625" style="170" customWidth="1"/>
    <col min="6148" max="6148" width="12.6640625" style="170" customWidth="1"/>
    <col min="6149" max="6149" width="10.33203125" style="170" customWidth="1"/>
    <col min="6150" max="6150" width="10.5" style="170" customWidth="1"/>
    <col min="6151" max="6151" width="12.33203125" style="170" customWidth="1"/>
    <col min="6152" max="6152" width="11.6640625" style="170" customWidth="1"/>
    <col min="6153" max="6153" width="10.5" style="170" customWidth="1"/>
    <col min="6154" max="6154" width="13" style="170" customWidth="1"/>
    <col min="6155" max="6156" width="15.5" style="170" customWidth="1"/>
    <col min="6157" max="6157" width="13.83203125" style="170" customWidth="1"/>
    <col min="6158" max="6400" width="9.33203125" style="170"/>
    <col min="6401" max="6401" width="31.5" style="170" customWidth="1"/>
    <col min="6402" max="6402" width="12.33203125" style="170" customWidth="1"/>
    <col min="6403" max="6403" width="12.1640625" style="170" customWidth="1"/>
    <col min="6404" max="6404" width="12.6640625" style="170" customWidth="1"/>
    <col min="6405" max="6405" width="10.33203125" style="170" customWidth="1"/>
    <col min="6406" max="6406" width="10.5" style="170" customWidth="1"/>
    <col min="6407" max="6407" width="12.33203125" style="170" customWidth="1"/>
    <col min="6408" max="6408" width="11.6640625" style="170" customWidth="1"/>
    <col min="6409" max="6409" width="10.5" style="170" customWidth="1"/>
    <col min="6410" max="6410" width="13" style="170" customWidth="1"/>
    <col min="6411" max="6412" width="15.5" style="170" customWidth="1"/>
    <col min="6413" max="6413" width="13.83203125" style="170" customWidth="1"/>
    <col min="6414" max="6656" width="9.33203125" style="170"/>
    <col min="6657" max="6657" width="31.5" style="170" customWidth="1"/>
    <col min="6658" max="6658" width="12.33203125" style="170" customWidth="1"/>
    <col min="6659" max="6659" width="12.1640625" style="170" customWidth="1"/>
    <col min="6660" max="6660" width="12.6640625" style="170" customWidth="1"/>
    <col min="6661" max="6661" width="10.33203125" style="170" customWidth="1"/>
    <col min="6662" max="6662" width="10.5" style="170" customWidth="1"/>
    <col min="6663" max="6663" width="12.33203125" style="170" customWidth="1"/>
    <col min="6664" max="6664" width="11.6640625" style="170" customWidth="1"/>
    <col min="6665" max="6665" width="10.5" style="170" customWidth="1"/>
    <col min="6666" max="6666" width="13" style="170" customWidth="1"/>
    <col min="6667" max="6668" width="15.5" style="170" customWidth="1"/>
    <col min="6669" max="6669" width="13.83203125" style="170" customWidth="1"/>
    <col min="6670" max="6912" width="9.33203125" style="170"/>
    <col min="6913" max="6913" width="31.5" style="170" customWidth="1"/>
    <col min="6914" max="6914" width="12.33203125" style="170" customWidth="1"/>
    <col min="6915" max="6915" width="12.1640625" style="170" customWidth="1"/>
    <col min="6916" max="6916" width="12.6640625" style="170" customWidth="1"/>
    <col min="6917" max="6917" width="10.33203125" style="170" customWidth="1"/>
    <col min="6918" max="6918" width="10.5" style="170" customWidth="1"/>
    <col min="6919" max="6919" width="12.33203125" style="170" customWidth="1"/>
    <col min="6920" max="6920" width="11.6640625" style="170" customWidth="1"/>
    <col min="6921" max="6921" width="10.5" style="170" customWidth="1"/>
    <col min="6922" max="6922" width="13" style="170" customWidth="1"/>
    <col min="6923" max="6924" width="15.5" style="170" customWidth="1"/>
    <col min="6925" max="6925" width="13.83203125" style="170" customWidth="1"/>
    <col min="6926" max="7168" width="9.33203125" style="170"/>
    <col min="7169" max="7169" width="31.5" style="170" customWidth="1"/>
    <col min="7170" max="7170" width="12.33203125" style="170" customWidth="1"/>
    <col min="7171" max="7171" width="12.1640625" style="170" customWidth="1"/>
    <col min="7172" max="7172" width="12.6640625" style="170" customWidth="1"/>
    <col min="7173" max="7173" width="10.33203125" style="170" customWidth="1"/>
    <col min="7174" max="7174" width="10.5" style="170" customWidth="1"/>
    <col min="7175" max="7175" width="12.33203125" style="170" customWidth="1"/>
    <col min="7176" max="7176" width="11.6640625" style="170" customWidth="1"/>
    <col min="7177" max="7177" width="10.5" style="170" customWidth="1"/>
    <col min="7178" max="7178" width="13" style="170" customWidth="1"/>
    <col min="7179" max="7180" width="15.5" style="170" customWidth="1"/>
    <col min="7181" max="7181" width="13.83203125" style="170" customWidth="1"/>
    <col min="7182" max="7424" width="9.33203125" style="170"/>
    <col min="7425" max="7425" width="31.5" style="170" customWidth="1"/>
    <col min="7426" max="7426" width="12.33203125" style="170" customWidth="1"/>
    <col min="7427" max="7427" width="12.1640625" style="170" customWidth="1"/>
    <col min="7428" max="7428" width="12.6640625" style="170" customWidth="1"/>
    <col min="7429" max="7429" width="10.33203125" style="170" customWidth="1"/>
    <col min="7430" max="7430" width="10.5" style="170" customWidth="1"/>
    <col min="7431" max="7431" width="12.33203125" style="170" customWidth="1"/>
    <col min="7432" max="7432" width="11.6640625" style="170" customWidth="1"/>
    <col min="7433" max="7433" width="10.5" style="170" customWidth="1"/>
    <col min="7434" max="7434" width="13" style="170" customWidth="1"/>
    <col min="7435" max="7436" width="15.5" style="170" customWidth="1"/>
    <col min="7437" max="7437" width="13.83203125" style="170" customWidth="1"/>
    <col min="7438" max="7680" width="9.33203125" style="170"/>
    <col min="7681" max="7681" width="31.5" style="170" customWidth="1"/>
    <col min="7682" max="7682" width="12.33203125" style="170" customWidth="1"/>
    <col min="7683" max="7683" width="12.1640625" style="170" customWidth="1"/>
    <col min="7684" max="7684" width="12.6640625" style="170" customWidth="1"/>
    <col min="7685" max="7685" width="10.33203125" style="170" customWidth="1"/>
    <col min="7686" max="7686" width="10.5" style="170" customWidth="1"/>
    <col min="7687" max="7687" width="12.33203125" style="170" customWidth="1"/>
    <col min="7688" max="7688" width="11.6640625" style="170" customWidth="1"/>
    <col min="7689" max="7689" width="10.5" style="170" customWidth="1"/>
    <col min="7690" max="7690" width="13" style="170" customWidth="1"/>
    <col min="7691" max="7692" width="15.5" style="170" customWidth="1"/>
    <col min="7693" max="7693" width="13.83203125" style="170" customWidth="1"/>
    <col min="7694" max="7936" width="9.33203125" style="170"/>
    <col min="7937" max="7937" width="31.5" style="170" customWidth="1"/>
    <col min="7938" max="7938" width="12.33203125" style="170" customWidth="1"/>
    <col min="7939" max="7939" width="12.1640625" style="170" customWidth="1"/>
    <col min="7940" max="7940" width="12.6640625" style="170" customWidth="1"/>
    <col min="7941" max="7941" width="10.33203125" style="170" customWidth="1"/>
    <col min="7942" max="7942" width="10.5" style="170" customWidth="1"/>
    <col min="7943" max="7943" width="12.33203125" style="170" customWidth="1"/>
    <col min="7944" max="7944" width="11.6640625" style="170" customWidth="1"/>
    <col min="7945" max="7945" width="10.5" style="170" customWidth="1"/>
    <col min="7946" max="7946" width="13" style="170" customWidth="1"/>
    <col min="7947" max="7948" width="15.5" style="170" customWidth="1"/>
    <col min="7949" max="7949" width="13.83203125" style="170" customWidth="1"/>
    <col min="7950" max="8192" width="9.33203125" style="170"/>
    <col min="8193" max="8193" width="31.5" style="170" customWidth="1"/>
    <col min="8194" max="8194" width="12.33203125" style="170" customWidth="1"/>
    <col min="8195" max="8195" width="12.1640625" style="170" customWidth="1"/>
    <col min="8196" max="8196" width="12.6640625" style="170" customWidth="1"/>
    <col min="8197" max="8197" width="10.33203125" style="170" customWidth="1"/>
    <col min="8198" max="8198" width="10.5" style="170" customWidth="1"/>
    <col min="8199" max="8199" width="12.33203125" style="170" customWidth="1"/>
    <col min="8200" max="8200" width="11.6640625" style="170" customWidth="1"/>
    <col min="8201" max="8201" width="10.5" style="170" customWidth="1"/>
    <col min="8202" max="8202" width="13" style="170" customWidth="1"/>
    <col min="8203" max="8204" width="15.5" style="170" customWidth="1"/>
    <col min="8205" max="8205" width="13.83203125" style="170" customWidth="1"/>
    <col min="8206" max="8448" width="9.33203125" style="170"/>
    <col min="8449" max="8449" width="31.5" style="170" customWidth="1"/>
    <col min="8450" max="8450" width="12.33203125" style="170" customWidth="1"/>
    <col min="8451" max="8451" width="12.1640625" style="170" customWidth="1"/>
    <col min="8452" max="8452" width="12.6640625" style="170" customWidth="1"/>
    <col min="8453" max="8453" width="10.33203125" style="170" customWidth="1"/>
    <col min="8454" max="8454" width="10.5" style="170" customWidth="1"/>
    <col min="8455" max="8455" width="12.33203125" style="170" customWidth="1"/>
    <col min="8456" max="8456" width="11.6640625" style="170" customWidth="1"/>
    <col min="8457" max="8457" width="10.5" style="170" customWidth="1"/>
    <col min="8458" max="8458" width="13" style="170" customWidth="1"/>
    <col min="8459" max="8460" width="15.5" style="170" customWidth="1"/>
    <col min="8461" max="8461" width="13.83203125" style="170" customWidth="1"/>
    <col min="8462" max="8704" width="9.33203125" style="170"/>
    <col min="8705" max="8705" width="31.5" style="170" customWidth="1"/>
    <col min="8706" max="8706" width="12.33203125" style="170" customWidth="1"/>
    <col min="8707" max="8707" width="12.1640625" style="170" customWidth="1"/>
    <col min="8708" max="8708" width="12.6640625" style="170" customWidth="1"/>
    <col min="8709" max="8709" width="10.33203125" style="170" customWidth="1"/>
    <col min="8710" max="8710" width="10.5" style="170" customWidth="1"/>
    <col min="8711" max="8711" width="12.33203125" style="170" customWidth="1"/>
    <col min="8712" max="8712" width="11.6640625" style="170" customWidth="1"/>
    <col min="8713" max="8713" width="10.5" style="170" customWidth="1"/>
    <col min="8714" max="8714" width="13" style="170" customWidth="1"/>
    <col min="8715" max="8716" width="15.5" style="170" customWidth="1"/>
    <col min="8717" max="8717" width="13.83203125" style="170" customWidth="1"/>
    <col min="8718" max="8960" width="9.33203125" style="170"/>
    <col min="8961" max="8961" width="31.5" style="170" customWidth="1"/>
    <col min="8962" max="8962" width="12.33203125" style="170" customWidth="1"/>
    <col min="8963" max="8963" width="12.1640625" style="170" customWidth="1"/>
    <col min="8964" max="8964" width="12.6640625" style="170" customWidth="1"/>
    <col min="8965" max="8965" width="10.33203125" style="170" customWidth="1"/>
    <col min="8966" max="8966" width="10.5" style="170" customWidth="1"/>
    <col min="8967" max="8967" width="12.33203125" style="170" customWidth="1"/>
    <col min="8968" max="8968" width="11.6640625" style="170" customWidth="1"/>
    <col min="8969" max="8969" width="10.5" style="170" customWidth="1"/>
    <col min="8970" max="8970" width="13" style="170" customWidth="1"/>
    <col min="8971" max="8972" width="15.5" style="170" customWidth="1"/>
    <col min="8973" max="8973" width="13.83203125" style="170" customWidth="1"/>
    <col min="8974" max="9216" width="9.33203125" style="170"/>
    <col min="9217" max="9217" width="31.5" style="170" customWidth="1"/>
    <col min="9218" max="9218" width="12.33203125" style="170" customWidth="1"/>
    <col min="9219" max="9219" width="12.1640625" style="170" customWidth="1"/>
    <col min="9220" max="9220" width="12.6640625" style="170" customWidth="1"/>
    <col min="9221" max="9221" width="10.33203125" style="170" customWidth="1"/>
    <col min="9222" max="9222" width="10.5" style="170" customWidth="1"/>
    <col min="9223" max="9223" width="12.33203125" style="170" customWidth="1"/>
    <col min="9224" max="9224" width="11.6640625" style="170" customWidth="1"/>
    <col min="9225" max="9225" width="10.5" style="170" customWidth="1"/>
    <col min="9226" max="9226" width="13" style="170" customWidth="1"/>
    <col min="9227" max="9228" width="15.5" style="170" customWidth="1"/>
    <col min="9229" max="9229" width="13.83203125" style="170" customWidth="1"/>
    <col min="9230" max="9472" width="9.33203125" style="170"/>
    <col min="9473" max="9473" width="31.5" style="170" customWidth="1"/>
    <col min="9474" max="9474" width="12.33203125" style="170" customWidth="1"/>
    <col min="9475" max="9475" width="12.1640625" style="170" customWidth="1"/>
    <col min="9476" max="9476" width="12.6640625" style="170" customWidth="1"/>
    <col min="9477" max="9477" width="10.33203125" style="170" customWidth="1"/>
    <col min="9478" max="9478" width="10.5" style="170" customWidth="1"/>
    <col min="9479" max="9479" width="12.33203125" style="170" customWidth="1"/>
    <col min="9480" max="9480" width="11.6640625" style="170" customWidth="1"/>
    <col min="9481" max="9481" width="10.5" style="170" customWidth="1"/>
    <col min="9482" max="9482" width="13" style="170" customWidth="1"/>
    <col min="9483" max="9484" width="15.5" style="170" customWidth="1"/>
    <col min="9485" max="9485" width="13.83203125" style="170" customWidth="1"/>
    <col min="9486" max="9728" width="9.33203125" style="170"/>
    <col min="9729" max="9729" width="31.5" style="170" customWidth="1"/>
    <col min="9730" max="9730" width="12.33203125" style="170" customWidth="1"/>
    <col min="9731" max="9731" width="12.1640625" style="170" customWidth="1"/>
    <col min="9732" max="9732" width="12.6640625" style="170" customWidth="1"/>
    <col min="9733" max="9733" width="10.33203125" style="170" customWidth="1"/>
    <col min="9734" max="9734" width="10.5" style="170" customWidth="1"/>
    <col min="9735" max="9735" width="12.33203125" style="170" customWidth="1"/>
    <col min="9736" max="9736" width="11.6640625" style="170" customWidth="1"/>
    <col min="9737" max="9737" width="10.5" style="170" customWidth="1"/>
    <col min="9738" max="9738" width="13" style="170" customWidth="1"/>
    <col min="9739" max="9740" width="15.5" style="170" customWidth="1"/>
    <col min="9741" max="9741" width="13.83203125" style="170" customWidth="1"/>
    <col min="9742" max="9984" width="9.33203125" style="170"/>
    <col min="9985" max="9985" width="31.5" style="170" customWidth="1"/>
    <col min="9986" max="9986" width="12.33203125" style="170" customWidth="1"/>
    <col min="9987" max="9987" width="12.1640625" style="170" customWidth="1"/>
    <col min="9988" max="9988" width="12.6640625" style="170" customWidth="1"/>
    <col min="9989" max="9989" width="10.33203125" style="170" customWidth="1"/>
    <col min="9990" max="9990" width="10.5" style="170" customWidth="1"/>
    <col min="9991" max="9991" width="12.33203125" style="170" customWidth="1"/>
    <col min="9992" max="9992" width="11.6640625" style="170" customWidth="1"/>
    <col min="9993" max="9993" width="10.5" style="170" customWidth="1"/>
    <col min="9994" max="9994" width="13" style="170" customWidth="1"/>
    <col min="9995" max="9996" width="15.5" style="170" customWidth="1"/>
    <col min="9997" max="9997" width="13.83203125" style="170" customWidth="1"/>
    <col min="9998" max="10240" width="9.33203125" style="170"/>
    <col min="10241" max="10241" width="31.5" style="170" customWidth="1"/>
    <col min="10242" max="10242" width="12.33203125" style="170" customWidth="1"/>
    <col min="10243" max="10243" width="12.1640625" style="170" customWidth="1"/>
    <col min="10244" max="10244" width="12.6640625" style="170" customWidth="1"/>
    <col min="10245" max="10245" width="10.33203125" style="170" customWidth="1"/>
    <col min="10246" max="10246" width="10.5" style="170" customWidth="1"/>
    <col min="10247" max="10247" width="12.33203125" style="170" customWidth="1"/>
    <col min="10248" max="10248" width="11.6640625" style="170" customWidth="1"/>
    <col min="10249" max="10249" width="10.5" style="170" customWidth="1"/>
    <col min="10250" max="10250" width="13" style="170" customWidth="1"/>
    <col min="10251" max="10252" width="15.5" style="170" customWidth="1"/>
    <col min="10253" max="10253" width="13.83203125" style="170" customWidth="1"/>
    <col min="10254" max="10496" width="9.33203125" style="170"/>
    <col min="10497" max="10497" width="31.5" style="170" customWidth="1"/>
    <col min="10498" max="10498" width="12.33203125" style="170" customWidth="1"/>
    <col min="10499" max="10499" width="12.1640625" style="170" customWidth="1"/>
    <col min="10500" max="10500" width="12.6640625" style="170" customWidth="1"/>
    <col min="10501" max="10501" width="10.33203125" style="170" customWidth="1"/>
    <col min="10502" max="10502" width="10.5" style="170" customWidth="1"/>
    <col min="10503" max="10503" width="12.33203125" style="170" customWidth="1"/>
    <col min="10504" max="10504" width="11.6640625" style="170" customWidth="1"/>
    <col min="10505" max="10505" width="10.5" style="170" customWidth="1"/>
    <col min="10506" max="10506" width="13" style="170" customWidth="1"/>
    <col min="10507" max="10508" width="15.5" style="170" customWidth="1"/>
    <col min="10509" max="10509" width="13.83203125" style="170" customWidth="1"/>
    <col min="10510" max="10752" width="9.33203125" style="170"/>
    <col min="10753" max="10753" width="31.5" style="170" customWidth="1"/>
    <col min="10754" max="10754" width="12.33203125" style="170" customWidth="1"/>
    <col min="10755" max="10755" width="12.1640625" style="170" customWidth="1"/>
    <col min="10756" max="10756" width="12.6640625" style="170" customWidth="1"/>
    <col min="10757" max="10757" width="10.33203125" style="170" customWidth="1"/>
    <col min="10758" max="10758" width="10.5" style="170" customWidth="1"/>
    <col min="10759" max="10759" width="12.33203125" style="170" customWidth="1"/>
    <col min="10760" max="10760" width="11.6640625" style="170" customWidth="1"/>
    <col min="10761" max="10761" width="10.5" style="170" customWidth="1"/>
    <col min="10762" max="10762" width="13" style="170" customWidth="1"/>
    <col min="10763" max="10764" width="15.5" style="170" customWidth="1"/>
    <col min="10765" max="10765" width="13.83203125" style="170" customWidth="1"/>
    <col min="10766" max="11008" width="9.33203125" style="170"/>
    <col min="11009" max="11009" width="31.5" style="170" customWidth="1"/>
    <col min="11010" max="11010" width="12.33203125" style="170" customWidth="1"/>
    <col min="11011" max="11011" width="12.1640625" style="170" customWidth="1"/>
    <col min="11012" max="11012" width="12.6640625" style="170" customWidth="1"/>
    <col min="11013" max="11013" width="10.33203125" style="170" customWidth="1"/>
    <col min="11014" max="11014" width="10.5" style="170" customWidth="1"/>
    <col min="11015" max="11015" width="12.33203125" style="170" customWidth="1"/>
    <col min="11016" max="11016" width="11.6640625" style="170" customWidth="1"/>
    <col min="11017" max="11017" width="10.5" style="170" customWidth="1"/>
    <col min="11018" max="11018" width="13" style="170" customWidth="1"/>
    <col min="11019" max="11020" width="15.5" style="170" customWidth="1"/>
    <col min="11021" max="11021" width="13.83203125" style="170" customWidth="1"/>
    <col min="11022" max="11264" width="9.33203125" style="170"/>
    <col min="11265" max="11265" width="31.5" style="170" customWidth="1"/>
    <col min="11266" max="11266" width="12.33203125" style="170" customWidth="1"/>
    <col min="11267" max="11267" width="12.1640625" style="170" customWidth="1"/>
    <col min="11268" max="11268" width="12.6640625" style="170" customWidth="1"/>
    <col min="11269" max="11269" width="10.33203125" style="170" customWidth="1"/>
    <col min="11270" max="11270" width="10.5" style="170" customWidth="1"/>
    <col min="11271" max="11271" width="12.33203125" style="170" customWidth="1"/>
    <col min="11272" max="11272" width="11.6640625" style="170" customWidth="1"/>
    <col min="11273" max="11273" width="10.5" style="170" customWidth="1"/>
    <col min="11274" max="11274" width="13" style="170" customWidth="1"/>
    <col min="11275" max="11276" width="15.5" style="170" customWidth="1"/>
    <col min="11277" max="11277" width="13.83203125" style="170" customWidth="1"/>
    <col min="11278" max="11520" width="9.33203125" style="170"/>
    <col min="11521" max="11521" width="31.5" style="170" customWidth="1"/>
    <col min="11522" max="11522" width="12.33203125" style="170" customWidth="1"/>
    <col min="11523" max="11523" width="12.1640625" style="170" customWidth="1"/>
    <col min="11524" max="11524" width="12.6640625" style="170" customWidth="1"/>
    <col min="11525" max="11525" width="10.33203125" style="170" customWidth="1"/>
    <col min="11526" max="11526" width="10.5" style="170" customWidth="1"/>
    <col min="11527" max="11527" width="12.33203125" style="170" customWidth="1"/>
    <col min="11528" max="11528" width="11.6640625" style="170" customWidth="1"/>
    <col min="11529" max="11529" width="10.5" style="170" customWidth="1"/>
    <col min="11530" max="11530" width="13" style="170" customWidth="1"/>
    <col min="11531" max="11532" width="15.5" style="170" customWidth="1"/>
    <col min="11533" max="11533" width="13.83203125" style="170" customWidth="1"/>
    <col min="11534" max="11776" width="9.33203125" style="170"/>
    <col min="11777" max="11777" width="31.5" style="170" customWidth="1"/>
    <col min="11778" max="11778" width="12.33203125" style="170" customWidth="1"/>
    <col min="11779" max="11779" width="12.1640625" style="170" customWidth="1"/>
    <col min="11780" max="11780" width="12.6640625" style="170" customWidth="1"/>
    <col min="11781" max="11781" width="10.33203125" style="170" customWidth="1"/>
    <col min="11782" max="11782" width="10.5" style="170" customWidth="1"/>
    <col min="11783" max="11783" width="12.33203125" style="170" customWidth="1"/>
    <col min="11784" max="11784" width="11.6640625" style="170" customWidth="1"/>
    <col min="11785" max="11785" width="10.5" style="170" customWidth="1"/>
    <col min="11786" max="11786" width="13" style="170" customWidth="1"/>
    <col min="11787" max="11788" width="15.5" style="170" customWidth="1"/>
    <col min="11789" max="11789" width="13.83203125" style="170" customWidth="1"/>
    <col min="11790" max="12032" width="9.33203125" style="170"/>
    <col min="12033" max="12033" width="31.5" style="170" customWidth="1"/>
    <col min="12034" max="12034" width="12.33203125" style="170" customWidth="1"/>
    <col min="12035" max="12035" width="12.1640625" style="170" customWidth="1"/>
    <col min="12036" max="12036" width="12.6640625" style="170" customWidth="1"/>
    <col min="12037" max="12037" width="10.33203125" style="170" customWidth="1"/>
    <col min="12038" max="12038" width="10.5" style="170" customWidth="1"/>
    <col min="12039" max="12039" width="12.33203125" style="170" customWidth="1"/>
    <col min="12040" max="12040" width="11.6640625" style="170" customWidth="1"/>
    <col min="12041" max="12041" width="10.5" style="170" customWidth="1"/>
    <col min="12042" max="12042" width="13" style="170" customWidth="1"/>
    <col min="12043" max="12044" width="15.5" style="170" customWidth="1"/>
    <col min="12045" max="12045" width="13.83203125" style="170" customWidth="1"/>
    <col min="12046" max="12288" width="9.33203125" style="170"/>
    <col min="12289" max="12289" width="31.5" style="170" customWidth="1"/>
    <col min="12290" max="12290" width="12.33203125" style="170" customWidth="1"/>
    <col min="12291" max="12291" width="12.1640625" style="170" customWidth="1"/>
    <col min="12292" max="12292" width="12.6640625" style="170" customWidth="1"/>
    <col min="12293" max="12293" width="10.33203125" style="170" customWidth="1"/>
    <col min="12294" max="12294" width="10.5" style="170" customWidth="1"/>
    <col min="12295" max="12295" width="12.33203125" style="170" customWidth="1"/>
    <col min="12296" max="12296" width="11.6640625" style="170" customWidth="1"/>
    <col min="12297" max="12297" width="10.5" style="170" customWidth="1"/>
    <col min="12298" max="12298" width="13" style="170" customWidth="1"/>
    <col min="12299" max="12300" width="15.5" style="170" customWidth="1"/>
    <col min="12301" max="12301" width="13.83203125" style="170" customWidth="1"/>
    <col min="12302" max="12544" width="9.33203125" style="170"/>
    <col min="12545" max="12545" width="31.5" style="170" customWidth="1"/>
    <col min="12546" max="12546" width="12.33203125" style="170" customWidth="1"/>
    <col min="12547" max="12547" width="12.1640625" style="170" customWidth="1"/>
    <col min="12548" max="12548" width="12.6640625" style="170" customWidth="1"/>
    <col min="12549" max="12549" width="10.33203125" style="170" customWidth="1"/>
    <col min="12550" max="12550" width="10.5" style="170" customWidth="1"/>
    <col min="12551" max="12551" width="12.33203125" style="170" customWidth="1"/>
    <col min="12552" max="12552" width="11.6640625" style="170" customWidth="1"/>
    <col min="12553" max="12553" width="10.5" style="170" customWidth="1"/>
    <col min="12554" max="12554" width="13" style="170" customWidth="1"/>
    <col min="12555" max="12556" width="15.5" style="170" customWidth="1"/>
    <col min="12557" max="12557" width="13.83203125" style="170" customWidth="1"/>
    <col min="12558" max="12800" width="9.33203125" style="170"/>
    <col min="12801" max="12801" width="31.5" style="170" customWidth="1"/>
    <col min="12802" max="12802" width="12.33203125" style="170" customWidth="1"/>
    <col min="12803" max="12803" width="12.1640625" style="170" customWidth="1"/>
    <col min="12804" max="12804" width="12.6640625" style="170" customWidth="1"/>
    <col min="12805" max="12805" width="10.33203125" style="170" customWidth="1"/>
    <col min="12806" max="12806" width="10.5" style="170" customWidth="1"/>
    <col min="12807" max="12807" width="12.33203125" style="170" customWidth="1"/>
    <col min="12808" max="12808" width="11.6640625" style="170" customWidth="1"/>
    <col min="12809" max="12809" width="10.5" style="170" customWidth="1"/>
    <col min="12810" max="12810" width="13" style="170" customWidth="1"/>
    <col min="12811" max="12812" width="15.5" style="170" customWidth="1"/>
    <col min="12813" max="12813" width="13.83203125" style="170" customWidth="1"/>
    <col min="12814" max="13056" width="9.33203125" style="170"/>
    <col min="13057" max="13057" width="31.5" style="170" customWidth="1"/>
    <col min="13058" max="13058" width="12.33203125" style="170" customWidth="1"/>
    <col min="13059" max="13059" width="12.1640625" style="170" customWidth="1"/>
    <col min="13060" max="13060" width="12.6640625" style="170" customWidth="1"/>
    <col min="13061" max="13061" width="10.33203125" style="170" customWidth="1"/>
    <col min="13062" max="13062" width="10.5" style="170" customWidth="1"/>
    <col min="13063" max="13063" width="12.33203125" style="170" customWidth="1"/>
    <col min="13064" max="13064" width="11.6640625" style="170" customWidth="1"/>
    <col min="13065" max="13065" width="10.5" style="170" customWidth="1"/>
    <col min="13066" max="13066" width="13" style="170" customWidth="1"/>
    <col min="13067" max="13068" width="15.5" style="170" customWidth="1"/>
    <col min="13069" max="13069" width="13.83203125" style="170" customWidth="1"/>
    <col min="13070" max="13312" width="9.33203125" style="170"/>
    <col min="13313" max="13313" width="31.5" style="170" customWidth="1"/>
    <col min="13314" max="13314" width="12.33203125" style="170" customWidth="1"/>
    <col min="13315" max="13315" width="12.1640625" style="170" customWidth="1"/>
    <col min="13316" max="13316" width="12.6640625" style="170" customWidth="1"/>
    <col min="13317" max="13317" width="10.33203125" style="170" customWidth="1"/>
    <col min="13318" max="13318" width="10.5" style="170" customWidth="1"/>
    <col min="13319" max="13319" width="12.33203125" style="170" customWidth="1"/>
    <col min="13320" max="13320" width="11.6640625" style="170" customWidth="1"/>
    <col min="13321" max="13321" width="10.5" style="170" customWidth="1"/>
    <col min="13322" max="13322" width="13" style="170" customWidth="1"/>
    <col min="13323" max="13324" width="15.5" style="170" customWidth="1"/>
    <col min="13325" max="13325" width="13.83203125" style="170" customWidth="1"/>
    <col min="13326" max="13568" width="9.33203125" style="170"/>
    <col min="13569" max="13569" width="31.5" style="170" customWidth="1"/>
    <col min="13570" max="13570" width="12.33203125" style="170" customWidth="1"/>
    <col min="13571" max="13571" width="12.1640625" style="170" customWidth="1"/>
    <col min="13572" max="13572" width="12.6640625" style="170" customWidth="1"/>
    <col min="13573" max="13573" width="10.33203125" style="170" customWidth="1"/>
    <col min="13574" max="13574" width="10.5" style="170" customWidth="1"/>
    <col min="13575" max="13575" width="12.33203125" style="170" customWidth="1"/>
    <col min="13576" max="13576" width="11.6640625" style="170" customWidth="1"/>
    <col min="13577" max="13577" width="10.5" style="170" customWidth="1"/>
    <col min="13578" max="13578" width="13" style="170" customWidth="1"/>
    <col min="13579" max="13580" width="15.5" style="170" customWidth="1"/>
    <col min="13581" max="13581" width="13.83203125" style="170" customWidth="1"/>
    <col min="13582" max="13824" width="9.33203125" style="170"/>
    <col min="13825" max="13825" width="31.5" style="170" customWidth="1"/>
    <col min="13826" max="13826" width="12.33203125" style="170" customWidth="1"/>
    <col min="13827" max="13827" width="12.1640625" style="170" customWidth="1"/>
    <col min="13828" max="13828" width="12.6640625" style="170" customWidth="1"/>
    <col min="13829" max="13829" width="10.33203125" style="170" customWidth="1"/>
    <col min="13830" max="13830" width="10.5" style="170" customWidth="1"/>
    <col min="13831" max="13831" width="12.33203125" style="170" customWidth="1"/>
    <col min="13832" max="13832" width="11.6640625" style="170" customWidth="1"/>
    <col min="13833" max="13833" width="10.5" style="170" customWidth="1"/>
    <col min="13834" max="13834" width="13" style="170" customWidth="1"/>
    <col min="13835" max="13836" width="15.5" style="170" customWidth="1"/>
    <col min="13837" max="13837" width="13.83203125" style="170" customWidth="1"/>
    <col min="13838" max="14080" width="9.33203125" style="170"/>
    <col min="14081" max="14081" width="31.5" style="170" customWidth="1"/>
    <col min="14082" max="14082" width="12.33203125" style="170" customWidth="1"/>
    <col min="14083" max="14083" width="12.1640625" style="170" customWidth="1"/>
    <col min="14084" max="14084" width="12.6640625" style="170" customWidth="1"/>
    <col min="14085" max="14085" width="10.33203125" style="170" customWidth="1"/>
    <col min="14086" max="14086" width="10.5" style="170" customWidth="1"/>
    <col min="14087" max="14087" width="12.33203125" style="170" customWidth="1"/>
    <col min="14088" max="14088" width="11.6640625" style="170" customWidth="1"/>
    <col min="14089" max="14089" width="10.5" style="170" customWidth="1"/>
    <col min="14090" max="14090" width="13" style="170" customWidth="1"/>
    <col min="14091" max="14092" width="15.5" style="170" customWidth="1"/>
    <col min="14093" max="14093" width="13.83203125" style="170" customWidth="1"/>
    <col min="14094" max="14336" width="9.33203125" style="170"/>
    <col min="14337" max="14337" width="31.5" style="170" customWidth="1"/>
    <col min="14338" max="14338" width="12.33203125" style="170" customWidth="1"/>
    <col min="14339" max="14339" width="12.1640625" style="170" customWidth="1"/>
    <col min="14340" max="14340" width="12.6640625" style="170" customWidth="1"/>
    <col min="14341" max="14341" width="10.33203125" style="170" customWidth="1"/>
    <col min="14342" max="14342" width="10.5" style="170" customWidth="1"/>
    <col min="14343" max="14343" width="12.33203125" style="170" customWidth="1"/>
    <col min="14344" max="14344" width="11.6640625" style="170" customWidth="1"/>
    <col min="14345" max="14345" width="10.5" style="170" customWidth="1"/>
    <col min="14346" max="14346" width="13" style="170" customWidth="1"/>
    <col min="14347" max="14348" width="15.5" style="170" customWidth="1"/>
    <col min="14349" max="14349" width="13.83203125" style="170" customWidth="1"/>
    <col min="14350" max="14592" width="9.33203125" style="170"/>
    <col min="14593" max="14593" width="31.5" style="170" customWidth="1"/>
    <col min="14594" max="14594" width="12.33203125" style="170" customWidth="1"/>
    <col min="14595" max="14595" width="12.1640625" style="170" customWidth="1"/>
    <col min="14596" max="14596" width="12.6640625" style="170" customWidth="1"/>
    <col min="14597" max="14597" width="10.33203125" style="170" customWidth="1"/>
    <col min="14598" max="14598" width="10.5" style="170" customWidth="1"/>
    <col min="14599" max="14599" width="12.33203125" style="170" customWidth="1"/>
    <col min="14600" max="14600" width="11.6640625" style="170" customWidth="1"/>
    <col min="14601" max="14601" width="10.5" style="170" customWidth="1"/>
    <col min="14602" max="14602" width="13" style="170" customWidth="1"/>
    <col min="14603" max="14604" width="15.5" style="170" customWidth="1"/>
    <col min="14605" max="14605" width="13.83203125" style="170" customWidth="1"/>
    <col min="14606" max="14848" width="9.33203125" style="170"/>
    <col min="14849" max="14849" width="31.5" style="170" customWidth="1"/>
    <col min="14850" max="14850" width="12.33203125" style="170" customWidth="1"/>
    <col min="14851" max="14851" width="12.1640625" style="170" customWidth="1"/>
    <col min="14852" max="14852" width="12.6640625" style="170" customWidth="1"/>
    <col min="14853" max="14853" width="10.33203125" style="170" customWidth="1"/>
    <col min="14854" max="14854" width="10.5" style="170" customWidth="1"/>
    <col min="14855" max="14855" width="12.33203125" style="170" customWidth="1"/>
    <col min="14856" max="14856" width="11.6640625" style="170" customWidth="1"/>
    <col min="14857" max="14857" width="10.5" style="170" customWidth="1"/>
    <col min="14858" max="14858" width="13" style="170" customWidth="1"/>
    <col min="14859" max="14860" width="15.5" style="170" customWidth="1"/>
    <col min="14861" max="14861" width="13.83203125" style="170" customWidth="1"/>
    <col min="14862" max="15104" width="9.33203125" style="170"/>
    <col min="15105" max="15105" width="31.5" style="170" customWidth="1"/>
    <col min="15106" max="15106" width="12.33203125" style="170" customWidth="1"/>
    <col min="15107" max="15107" width="12.1640625" style="170" customWidth="1"/>
    <col min="15108" max="15108" width="12.6640625" style="170" customWidth="1"/>
    <col min="15109" max="15109" width="10.33203125" style="170" customWidth="1"/>
    <col min="15110" max="15110" width="10.5" style="170" customWidth="1"/>
    <col min="15111" max="15111" width="12.33203125" style="170" customWidth="1"/>
    <col min="15112" max="15112" width="11.6640625" style="170" customWidth="1"/>
    <col min="15113" max="15113" width="10.5" style="170" customWidth="1"/>
    <col min="15114" max="15114" width="13" style="170" customWidth="1"/>
    <col min="15115" max="15116" width="15.5" style="170" customWidth="1"/>
    <col min="15117" max="15117" width="13.83203125" style="170" customWidth="1"/>
    <col min="15118" max="15360" width="9.33203125" style="170"/>
    <col min="15361" max="15361" width="31.5" style="170" customWidth="1"/>
    <col min="15362" max="15362" width="12.33203125" style="170" customWidth="1"/>
    <col min="15363" max="15363" width="12.1640625" style="170" customWidth="1"/>
    <col min="15364" max="15364" width="12.6640625" style="170" customWidth="1"/>
    <col min="15365" max="15365" width="10.33203125" style="170" customWidth="1"/>
    <col min="15366" max="15366" width="10.5" style="170" customWidth="1"/>
    <col min="15367" max="15367" width="12.33203125" style="170" customWidth="1"/>
    <col min="15368" max="15368" width="11.6640625" style="170" customWidth="1"/>
    <col min="15369" max="15369" width="10.5" style="170" customWidth="1"/>
    <col min="15370" max="15370" width="13" style="170" customWidth="1"/>
    <col min="15371" max="15372" width="15.5" style="170" customWidth="1"/>
    <col min="15373" max="15373" width="13.83203125" style="170" customWidth="1"/>
    <col min="15374" max="15616" width="9.33203125" style="170"/>
    <col min="15617" max="15617" width="31.5" style="170" customWidth="1"/>
    <col min="15618" max="15618" width="12.33203125" style="170" customWidth="1"/>
    <col min="15619" max="15619" width="12.1640625" style="170" customWidth="1"/>
    <col min="15620" max="15620" width="12.6640625" style="170" customWidth="1"/>
    <col min="15621" max="15621" width="10.33203125" style="170" customWidth="1"/>
    <col min="15622" max="15622" width="10.5" style="170" customWidth="1"/>
    <col min="15623" max="15623" width="12.33203125" style="170" customWidth="1"/>
    <col min="15624" max="15624" width="11.6640625" style="170" customWidth="1"/>
    <col min="15625" max="15625" width="10.5" style="170" customWidth="1"/>
    <col min="15626" max="15626" width="13" style="170" customWidth="1"/>
    <col min="15627" max="15628" width="15.5" style="170" customWidth="1"/>
    <col min="15629" max="15629" width="13.83203125" style="170" customWidth="1"/>
    <col min="15630" max="15872" width="9.33203125" style="170"/>
    <col min="15873" max="15873" width="31.5" style="170" customWidth="1"/>
    <col min="15874" max="15874" width="12.33203125" style="170" customWidth="1"/>
    <col min="15875" max="15875" width="12.1640625" style="170" customWidth="1"/>
    <col min="15876" max="15876" width="12.6640625" style="170" customWidth="1"/>
    <col min="15877" max="15877" width="10.33203125" style="170" customWidth="1"/>
    <col min="15878" max="15878" width="10.5" style="170" customWidth="1"/>
    <col min="15879" max="15879" width="12.33203125" style="170" customWidth="1"/>
    <col min="15880" max="15880" width="11.6640625" style="170" customWidth="1"/>
    <col min="15881" max="15881" width="10.5" style="170" customWidth="1"/>
    <col min="15882" max="15882" width="13" style="170" customWidth="1"/>
    <col min="15883" max="15884" width="15.5" style="170" customWidth="1"/>
    <col min="15885" max="15885" width="13.83203125" style="170" customWidth="1"/>
    <col min="15886" max="16128" width="9.33203125" style="170"/>
    <col min="16129" max="16129" width="31.5" style="170" customWidth="1"/>
    <col min="16130" max="16130" width="12.33203125" style="170" customWidth="1"/>
    <col min="16131" max="16131" width="12.1640625" style="170" customWidth="1"/>
    <col min="16132" max="16132" width="12.6640625" style="170" customWidth="1"/>
    <col min="16133" max="16133" width="10.33203125" style="170" customWidth="1"/>
    <col min="16134" max="16134" width="10.5" style="170" customWidth="1"/>
    <col min="16135" max="16135" width="12.33203125" style="170" customWidth="1"/>
    <col min="16136" max="16136" width="11.6640625" style="170" customWidth="1"/>
    <col min="16137" max="16137" width="10.5" style="170" customWidth="1"/>
    <col min="16138" max="16138" width="13" style="170" customWidth="1"/>
    <col min="16139" max="16140" width="15.5" style="170" customWidth="1"/>
    <col min="16141" max="16141" width="13.83203125" style="170" customWidth="1"/>
    <col min="16142" max="16384" width="9.33203125" style="170"/>
  </cols>
  <sheetData>
    <row r="1" spans="1:13" ht="35.25" customHeight="1" x14ac:dyDescent="0.2">
      <c r="A1" s="1731" t="s">
        <v>0</v>
      </c>
      <c r="B1" s="1731" t="s">
        <v>727</v>
      </c>
      <c r="C1" s="1734" t="s">
        <v>728</v>
      </c>
      <c r="D1" s="1735"/>
      <c r="E1" s="1736" t="s">
        <v>729</v>
      </c>
      <c r="F1" s="1739" t="s">
        <v>2157</v>
      </c>
      <c r="G1" s="1740"/>
      <c r="H1" s="1749" t="s">
        <v>730</v>
      </c>
      <c r="I1" s="1741" t="s">
        <v>731</v>
      </c>
      <c r="J1" s="1742"/>
      <c r="K1" s="1742"/>
      <c r="L1" s="1742"/>
      <c r="M1" s="1743"/>
    </row>
    <row r="2" spans="1:13" ht="20.25" customHeight="1" x14ac:dyDescent="0.2">
      <c r="A2" s="1732"/>
      <c r="B2" s="1732"/>
      <c r="C2" s="1744" t="s">
        <v>732</v>
      </c>
      <c r="D2" s="1745" t="s">
        <v>733</v>
      </c>
      <c r="E2" s="1737"/>
      <c r="F2" s="1744" t="s">
        <v>734</v>
      </c>
      <c r="G2" s="1745" t="s">
        <v>735</v>
      </c>
      <c r="H2" s="1750"/>
      <c r="I2" s="1747" t="s">
        <v>1139</v>
      </c>
      <c r="J2" s="1747" t="s">
        <v>736</v>
      </c>
      <c r="K2" s="1747" t="s">
        <v>737</v>
      </c>
      <c r="L2" s="1747" t="s">
        <v>738</v>
      </c>
      <c r="M2" s="1747" t="s">
        <v>2127</v>
      </c>
    </row>
    <row r="3" spans="1:13" ht="102" customHeight="1" x14ac:dyDescent="0.2">
      <c r="A3" s="1733"/>
      <c r="B3" s="1733"/>
      <c r="C3" s="1733"/>
      <c r="D3" s="1746"/>
      <c r="E3" s="1738"/>
      <c r="F3" s="1733"/>
      <c r="G3" s="1746"/>
      <c r="H3" s="1751"/>
      <c r="I3" s="1747"/>
      <c r="J3" s="1747"/>
      <c r="K3" s="1747"/>
      <c r="L3" s="1747"/>
      <c r="M3" s="1748"/>
    </row>
    <row r="4" spans="1:13" ht="13.5" customHeight="1" x14ac:dyDescent="0.2">
      <c r="A4" s="193" t="s">
        <v>739</v>
      </c>
      <c r="B4" s="194"/>
      <c r="C4" s="424"/>
      <c r="D4" s="425"/>
      <c r="E4" s="428"/>
      <c r="F4" s="429"/>
      <c r="G4" s="430"/>
      <c r="H4" s="427"/>
      <c r="I4" s="195"/>
      <c r="J4" s="195"/>
      <c r="K4" s="195"/>
      <c r="L4" s="195"/>
      <c r="M4" s="195"/>
    </row>
    <row r="5" spans="1:13" ht="14.45" customHeight="1" x14ac:dyDescent="0.2">
      <c r="A5" s="196" t="s">
        <v>551</v>
      </c>
      <c r="B5" s="197">
        <f t="shared" ref="B5:B22" si="0">SUM(C5:D5)</f>
        <v>58598</v>
      </c>
      <c r="C5" s="422">
        <f>SUM('10'!F4-'10'!E4)</f>
        <v>-2592</v>
      </c>
      <c r="D5" s="198">
        <f>SUM('11'!E4-'11'!F4)</f>
        <v>61190</v>
      </c>
      <c r="E5" s="477">
        <f t="shared" ref="E5:E22" si="1">SUM(F5:G5)</f>
        <v>12394</v>
      </c>
      <c r="F5" s="422">
        <f>SUM('14'!B5:F5)</f>
        <v>10262</v>
      </c>
      <c r="G5" s="198">
        <f>'14'!G5+'14'!H5+'14'!I5</f>
        <v>2132</v>
      </c>
      <c r="H5" s="527">
        <f t="shared" ref="H5:H22" si="2">SUM(I5:M5)</f>
        <v>46204</v>
      </c>
      <c r="I5" s="528">
        <f>SUM('14'!K5:R5)</f>
        <v>3849</v>
      </c>
      <c r="J5" s="528">
        <f>'14'!S5</f>
        <v>0</v>
      </c>
      <c r="K5" s="528">
        <f>'14'!T5</f>
        <v>42355</v>
      </c>
      <c r="L5" s="528"/>
      <c r="M5" s="528"/>
    </row>
    <row r="6" spans="1:13" ht="25.5" customHeight="1" x14ac:dyDescent="0.2">
      <c r="A6" s="154" t="s">
        <v>552</v>
      </c>
      <c r="B6" s="197">
        <f t="shared" si="0"/>
        <v>247188</v>
      </c>
      <c r="C6" s="422">
        <f>SUM('10'!F5-'10'!E5)</f>
        <v>26422</v>
      </c>
      <c r="D6" s="198">
        <f>SUM('11'!E5-'11'!F5)</f>
        <v>220766</v>
      </c>
      <c r="E6" s="477">
        <f t="shared" si="1"/>
        <v>1455</v>
      </c>
      <c r="F6" s="422">
        <f>SUM('14'!B6:F6)</f>
        <v>533</v>
      </c>
      <c r="G6" s="198">
        <f>'14'!G6+'14'!H6+'14'!I6</f>
        <v>922</v>
      </c>
      <c r="H6" s="527">
        <f t="shared" si="2"/>
        <v>245733</v>
      </c>
      <c r="I6" s="528">
        <f>SUM('14'!K6:R6)-M6</f>
        <v>75017</v>
      </c>
      <c r="J6" s="528">
        <f>'14'!S6</f>
        <v>0</v>
      </c>
      <c r="K6" s="528">
        <f>'14'!T6</f>
        <v>154896</v>
      </c>
      <c r="L6" s="199"/>
      <c r="M6" s="199">
        <v>15820</v>
      </c>
    </row>
    <row r="7" spans="1:13" ht="15" customHeight="1" x14ac:dyDescent="0.2">
      <c r="A7" s="200" t="s">
        <v>553</v>
      </c>
      <c r="B7" s="197">
        <f t="shared" si="0"/>
        <v>132849</v>
      </c>
      <c r="C7" s="422">
        <f>SUM('10'!F6-'10'!E6)</f>
        <v>25743</v>
      </c>
      <c r="D7" s="198">
        <f>SUM('11'!E6-'11'!F6)</f>
        <v>107106</v>
      </c>
      <c r="E7" s="477">
        <f t="shared" si="1"/>
        <v>6709</v>
      </c>
      <c r="F7" s="422">
        <f>SUM('14'!B7:F7)</f>
        <v>2950</v>
      </c>
      <c r="G7" s="198">
        <f>'14'!G7+'14'!H7+'14'!I7</f>
        <v>3759</v>
      </c>
      <c r="H7" s="527">
        <f t="shared" si="2"/>
        <v>126140</v>
      </c>
      <c r="I7" s="528">
        <f>SUM('14'!K7:R7)-M7</f>
        <v>62793</v>
      </c>
      <c r="J7" s="528">
        <f>'14'!S7</f>
        <v>0</v>
      </c>
      <c r="K7" s="528">
        <f>'14'!T7</f>
        <v>54872</v>
      </c>
      <c r="L7" s="199"/>
      <c r="M7" s="199">
        <v>8475</v>
      </c>
    </row>
    <row r="8" spans="1:13" ht="27.75" customHeight="1" x14ac:dyDescent="0.2">
      <c r="A8" s="200" t="s">
        <v>570</v>
      </c>
      <c r="B8" s="197">
        <f t="shared" si="0"/>
        <v>136932</v>
      </c>
      <c r="C8" s="422">
        <f>SUM('10'!F7-'10'!E7)</f>
        <v>4380</v>
      </c>
      <c r="D8" s="198">
        <f>SUM('11'!E7-'11'!F7)</f>
        <v>132552</v>
      </c>
      <c r="E8" s="477">
        <f t="shared" si="1"/>
        <v>1430</v>
      </c>
      <c r="F8" s="422">
        <f>SUM('14'!B8:F8)</f>
        <v>1337</v>
      </c>
      <c r="G8" s="198">
        <f>'14'!G8+'14'!H8+'14'!I8</f>
        <v>93</v>
      </c>
      <c r="H8" s="527">
        <f t="shared" si="2"/>
        <v>135502</v>
      </c>
      <c r="I8" s="528">
        <f>SUM('14'!K8:R8)-M8</f>
        <v>54349</v>
      </c>
      <c r="J8" s="528">
        <f>'14'!S8</f>
        <v>0</v>
      </c>
      <c r="K8" s="528">
        <f>'14'!T8</f>
        <v>52903</v>
      </c>
      <c r="L8" s="199"/>
      <c r="M8" s="199">
        <v>28250</v>
      </c>
    </row>
    <row r="9" spans="1:13" ht="24.95" customHeight="1" x14ac:dyDescent="0.2">
      <c r="A9" s="200" t="s">
        <v>682</v>
      </c>
      <c r="B9" s="197">
        <f t="shared" si="0"/>
        <v>38822</v>
      </c>
      <c r="C9" s="422">
        <f>SUM('10'!F8-'10'!E8)</f>
        <v>611</v>
      </c>
      <c r="D9" s="198">
        <f>SUM('11'!E8-'11'!F8)</f>
        <v>38211</v>
      </c>
      <c r="E9" s="477">
        <f t="shared" si="1"/>
        <v>351</v>
      </c>
      <c r="F9" s="422">
        <f>SUM('14'!B9:F9)</f>
        <v>351</v>
      </c>
      <c r="G9" s="198">
        <f>'14'!G9+'14'!H9+'14'!I9</f>
        <v>0</v>
      </c>
      <c r="H9" s="527">
        <f t="shared" si="2"/>
        <v>38471</v>
      </c>
      <c r="I9" s="528">
        <f>SUM('14'!K9:R9)-'14'!O9-M9</f>
        <v>5273</v>
      </c>
      <c r="J9" s="528">
        <f>'14'!S9</f>
        <v>0</v>
      </c>
      <c r="K9" s="528">
        <f>'14'!T9</f>
        <v>33198</v>
      </c>
      <c r="L9" s="199"/>
      <c r="M9" s="199"/>
    </row>
    <row r="10" spans="1:13" ht="17.25" customHeight="1" x14ac:dyDescent="0.2">
      <c r="A10" s="200" t="s">
        <v>683</v>
      </c>
      <c r="B10" s="197">
        <f t="shared" si="0"/>
        <v>30912</v>
      </c>
      <c r="C10" s="422">
        <f>SUM('10'!F9-'10'!E9)</f>
        <v>-2802</v>
      </c>
      <c r="D10" s="198">
        <f>SUM('11'!E9-'11'!F9)</f>
        <v>33714</v>
      </c>
      <c r="E10" s="477">
        <f t="shared" si="1"/>
        <v>30</v>
      </c>
      <c r="F10" s="422">
        <f>SUM('14'!B10:F10)</f>
        <v>30</v>
      </c>
      <c r="G10" s="198">
        <f>'14'!G10+'14'!H10+'14'!I10</f>
        <v>0</v>
      </c>
      <c r="H10" s="527">
        <f t="shared" si="2"/>
        <v>30882</v>
      </c>
      <c r="I10" s="528">
        <f>SUM('14'!K10:R10)-'14'!O10-M10</f>
        <v>5567</v>
      </c>
      <c r="J10" s="528">
        <f>'14'!S10</f>
        <v>411</v>
      </c>
      <c r="K10" s="528">
        <f>'14'!T10</f>
        <v>24904</v>
      </c>
      <c r="L10" s="199"/>
      <c r="M10" s="199"/>
    </row>
    <row r="11" spans="1:13" ht="13.5" customHeight="1" x14ac:dyDescent="0.2">
      <c r="A11" s="200" t="s">
        <v>557</v>
      </c>
      <c r="B11" s="197">
        <f t="shared" si="0"/>
        <v>25375</v>
      </c>
      <c r="C11" s="422">
        <f>SUM('10'!F10-'10'!E10)</f>
        <v>-2350</v>
      </c>
      <c r="D11" s="198">
        <f>SUM('11'!E10-'11'!F10)</f>
        <v>27725</v>
      </c>
      <c r="E11" s="477">
        <f t="shared" si="1"/>
        <v>2439</v>
      </c>
      <c r="F11" s="422">
        <f>SUM('14'!B11:F11)</f>
        <v>39</v>
      </c>
      <c r="G11" s="198">
        <f>'14'!G11+'14'!H11+'14'!I11</f>
        <v>2400</v>
      </c>
      <c r="H11" s="527">
        <f t="shared" si="2"/>
        <v>22936</v>
      </c>
      <c r="I11" s="528">
        <f>SUM('14'!K11:R11)-'14'!O11-M11</f>
        <v>4618</v>
      </c>
      <c r="J11" s="528">
        <f>'14'!S11</f>
        <v>0</v>
      </c>
      <c r="K11" s="528">
        <f>'14'!T11</f>
        <v>18318</v>
      </c>
      <c r="L11" s="199"/>
      <c r="M11" s="199"/>
    </row>
    <row r="12" spans="1:13" ht="15.75" customHeight="1" x14ac:dyDescent="0.2">
      <c r="A12" s="200" t="s">
        <v>558</v>
      </c>
      <c r="B12" s="197">
        <f t="shared" si="0"/>
        <v>22177</v>
      </c>
      <c r="C12" s="422">
        <f>SUM('10'!F11-'10'!E11)</f>
        <v>-1648</v>
      </c>
      <c r="D12" s="198">
        <f>SUM('11'!E11-'11'!F11)</f>
        <v>23825</v>
      </c>
      <c r="E12" s="477">
        <f t="shared" si="1"/>
        <v>169</v>
      </c>
      <c r="F12" s="422">
        <f>SUM('14'!B12:F12)</f>
        <v>87</v>
      </c>
      <c r="G12" s="198">
        <f>'14'!G12+'14'!H12+'14'!I12</f>
        <v>82</v>
      </c>
      <c r="H12" s="527">
        <f t="shared" si="2"/>
        <v>22008</v>
      </c>
      <c r="I12" s="528">
        <f>SUM('14'!K12:R12)-'14'!O12-M12</f>
        <v>5145</v>
      </c>
      <c r="J12" s="528">
        <f>'14'!S12</f>
        <v>579</v>
      </c>
      <c r="K12" s="528">
        <f>'14'!T12</f>
        <v>16284</v>
      </c>
      <c r="L12" s="199"/>
      <c r="M12" s="199"/>
    </row>
    <row r="13" spans="1:13" ht="23.25" customHeight="1" x14ac:dyDescent="0.2">
      <c r="A13" s="200" t="s">
        <v>559</v>
      </c>
      <c r="B13" s="197">
        <f t="shared" si="0"/>
        <v>4944</v>
      </c>
      <c r="C13" s="422">
        <f>SUM('10'!F12-'10'!E12)</f>
        <v>-1</v>
      </c>
      <c r="D13" s="198">
        <f>SUM('11'!E12-'11'!F12)</f>
        <v>4945</v>
      </c>
      <c r="E13" s="477">
        <f t="shared" si="1"/>
        <v>0</v>
      </c>
      <c r="F13" s="422">
        <f>SUM('14'!B13:F13)</f>
        <v>0</v>
      </c>
      <c r="G13" s="198">
        <f>'14'!G13+'14'!H13+'14'!I13</f>
        <v>0</v>
      </c>
      <c r="H13" s="527">
        <f t="shared" si="2"/>
        <v>4944</v>
      </c>
      <c r="I13" s="528">
        <f>SUM('14'!K13:R13)</f>
        <v>2444</v>
      </c>
      <c r="J13" s="528">
        <f>'14'!S13</f>
        <v>200</v>
      </c>
      <c r="K13" s="528">
        <f>'14'!T13</f>
        <v>2300</v>
      </c>
      <c r="L13" s="199"/>
      <c r="M13" s="199"/>
    </row>
    <row r="14" spans="1:13" ht="15.75" customHeight="1" x14ac:dyDescent="0.2">
      <c r="A14" s="202" t="s">
        <v>560</v>
      </c>
      <c r="B14" s="197">
        <f t="shared" si="0"/>
        <v>26739</v>
      </c>
      <c r="C14" s="422">
        <f>SUM('10'!F13-'10'!E13)</f>
        <v>-2379</v>
      </c>
      <c r="D14" s="198">
        <f>SUM('11'!E13-'11'!F13)</f>
        <v>29118</v>
      </c>
      <c r="E14" s="477">
        <f t="shared" si="1"/>
        <v>1432</v>
      </c>
      <c r="F14" s="422">
        <f>SUM('14'!B14:F14)</f>
        <v>1389</v>
      </c>
      <c r="G14" s="198">
        <f>'14'!G14+'14'!H14+'14'!I14</f>
        <v>43</v>
      </c>
      <c r="H14" s="527">
        <f t="shared" si="2"/>
        <v>25307</v>
      </c>
      <c r="I14" s="528">
        <f>SUM('14'!K14:R14)</f>
        <v>2307</v>
      </c>
      <c r="J14" s="528">
        <f>'14'!S14</f>
        <v>10450</v>
      </c>
      <c r="K14" s="528">
        <f>'14'!T14</f>
        <v>12550</v>
      </c>
      <c r="L14" s="199"/>
      <c r="M14" s="199"/>
    </row>
    <row r="15" spans="1:13" ht="24" customHeight="1" x14ac:dyDescent="0.2">
      <c r="A15" s="200" t="s">
        <v>561</v>
      </c>
      <c r="B15" s="197">
        <f t="shared" si="0"/>
        <v>2146</v>
      </c>
      <c r="C15" s="422">
        <f>SUM('10'!F14-'10'!E14)</f>
        <v>0</v>
      </c>
      <c r="D15" s="198">
        <f>SUM('11'!E14-'11'!F14)</f>
        <v>2146</v>
      </c>
      <c r="E15" s="477">
        <f t="shared" si="1"/>
        <v>0</v>
      </c>
      <c r="F15" s="422">
        <f>SUM('14'!B15:F15)</f>
        <v>0</v>
      </c>
      <c r="G15" s="198">
        <f>'14'!G15+'14'!H15+'14'!I15</f>
        <v>0</v>
      </c>
      <c r="H15" s="527">
        <f t="shared" si="2"/>
        <v>2146</v>
      </c>
      <c r="I15" s="528">
        <f>SUM('14'!K15:R15)</f>
        <v>1146</v>
      </c>
      <c r="J15" s="528">
        <f>'14'!S15</f>
        <v>0</v>
      </c>
      <c r="K15" s="528">
        <f>'14'!T15</f>
        <v>1000</v>
      </c>
      <c r="L15" s="199"/>
      <c r="M15" s="199"/>
    </row>
    <row r="16" spans="1:13" ht="17.25" customHeight="1" x14ac:dyDescent="0.2">
      <c r="A16" s="200" t="s">
        <v>740</v>
      </c>
      <c r="B16" s="197">
        <f t="shared" si="0"/>
        <v>25422</v>
      </c>
      <c r="C16" s="422">
        <f>SUM('10'!F15-'10'!E15)</f>
        <v>-9977</v>
      </c>
      <c r="D16" s="198">
        <f>SUM('11'!E15-'11'!F15)</f>
        <v>35399</v>
      </c>
      <c r="E16" s="477">
        <f t="shared" si="1"/>
        <v>679</v>
      </c>
      <c r="F16" s="422">
        <f>SUM('14'!B16:F16)</f>
        <v>679</v>
      </c>
      <c r="G16" s="198">
        <f>'14'!G16+'14'!H16+'14'!I16</f>
        <v>0</v>
      </c>
      <c r="H16" s="527">
        <f t="shared" si="2"/>
        <v>24743</v>
      </c>
      <c r="I16" s="528">
        <f>SUM('14'!K16:R16)-M16</f>
        <v>9183</v>
      </c>
      <c r="J16" s="528">
        <f>'14'!S16</f>
        <v>0</v>
      </c>
      <c r="K16" s="528">
        <f>'14'!T16</f>
        <v>13000</v>
      </c>
      <c r="L16" s="199"/>
      <c r="M16" s="199">
        <v>2560</v>
      </c>
    </row>
    <row r="17" spans="1:15" ht="14.45" customHeight="1" x14ac:dyDescent="0.2">
      <c r="A17" s="203" t="s">
        <v>1354</v>
      </c>
      <c r="B17" s="197">
        <f t="shared" si="0"/>
        <v>107338</v>
      </c>
      <c r="C17" s="422">
        <f>SUM('10'!F16-'10'!E16)</f>
        <v>-4302</v>
      </c>
      <c r="D17" s="198">
        <f>SUM('11'!E16-'11'!F16)</f>
        <v>111640</v>
      </c>
      <c r="E17" s="477">
        <f t="shared" si="1"/>
        <v>1676</v>
      </c>
      <c r="F17" s="422">
        <f>SUM('14'!B17:F17)</f>
        <v>1676</v>
      </c>
      <c r="G17" s="198">
        <f>'14'!G17+'14'!H17+'14'!I17</f>
        <v>0</v>
      </c>
      <c r="H17" s="527">
        <f t="shared" si="2"/>
        <v>105662</v>
      </c>
      <c r="I17" s="528">
        <f>SUM('14'!K17:R17)-M17</f>
        <v>62218</v>
      </c>
      <c r="J17" s="528">
        <f>'14'!S17</f>
        <v>38324</v>
      </c>
      <c r="K17" s="528">
        <f>'14'!T17</f>
        <v>0</v>
      </c>
      <c r="L17" s="199"/>
      <c r="M17" s="199">
        <v>5120</v>
      </c>
    </row>
    <row r="18" spans="1:15" ht="14.45" customHeight="1" x14ac:dyDescent="0.2">
      <c r="A18" s="203" t="s">
        <v>686</v>
      </c>
      <c r="B18" s="197">
        <f t="shared" si="0"/>
        <v>83614</v>
      </c>
      <c r="C18" s="422">
        <f>SUM('10'!F17-'10'!E17)</f>
        <v>22719</v>
      </c>
      <c r="D18" s="198">
        <f>SUM('11'!E17-'11'!F17)</f>
        <v>60895</v>
      </c>
      <c r="E18" s="477">
        <f t="shared" si="1"/>
        <v>16772</v>
      </c>
      <c r="F18" s="422">
        <f>SUM('14'!B18:F18)</f>
        <v>6560</v>
      </c>
      <c r="G18" s="198">
        <f>'14'!G18+'14'!H18+'14'!I18</f>
        <v>10212</v>
      </c>
      <c r="H18" s="527">
        <f t="shared" si="2"/>
        <v>66842</v>
      </c>
      <c r="I18" s="528">
        <f>SUM('14'!K18:R18)</f>
        <v>-386</v>
      </c>
      <c r="J18" s="528">
        <f>'14'!S18</f>
        <v>24905</v>
      </c>
      <c r="K18" s="528">
        <f>'14'!T18</f>
        <v>42323</v>
      </c>
      <c r="L18" s="199"/>
      <c r="M18" s="199"/>
    </row>
    <row r="19" spans="1:15" ht="14.45" customHeight="1" x14ac:dyDescent="0.2">
      <c r="A19" s="203" t="s">
        <v>564</v>
      </c>
      <c r="B19" s="197">
        <f t="shared" si="0"/>
        <v>15972</v>
      </c>
      <c r="C19" s="422">
        <f>SUM('10'!F18-'10'!E18)</f>
        <v>-82</v>
      </c>
      <c r="D19" s="198">
        <f>SUM('11'!E18-'11'!F18)</f>
        <v>16054</v>
      </c>
      <c r="E19" s="477">
        <f t="shared" si="1"/>
        <v>165</v>
      </c>
      <c r="F19" s="422">
        <f>SUM('14'!B19:F19)</f>
        <v>165</v>
      </c>
      <c r="G19" s="198">
        <f>'14'!G19+'14'!H19+'14'!I19</f>
        <v>0</v>
      </c>
      <c r="H19" s="527">
        <f t="shared" si="2"/>
        <v>15807</v>
      </c>
      <c r="I19" s="528">
        <f>SUM('14'!K19:R19)</f>
        <v>1972</v>
      </c>
      <c r="J19" s="528">
        <f>'14'!S19</f>
        <v>7519</v>
      </c>
      <c r="K19" s="528">
        <f>'14'!T19</f>
        <v>6316</v>
      </c>
      <c r="L19" s="199"/>
      <c r="M19" s="199"/>
    </row>
    <row r="20" spans="1:15" ht="24.75" customHeight="1" x14ac:dyDescent="0.2">
      <c r="A20" s="200" t="s">
        <v>571</v>
      </c>
      <c r="B20" s="197">
        <f t="shared" si="0"/>
        <v>21560</v>
      </c>
      <c r="C20" s="422">
        <f>SUM('10'!F19-'10'!E19)</f>
        <v>-89</v>
      </c>
      <c r="D20" s="198">
        <f>SUM('11'!E19-'11'!F19)</f>
        <v>21649</v>
      </c>
      <c r="E20" s="477">
        <f t="shared" si="1"/>
        <v>0</v>
      </c>
      <c r="F20" s="422">
        <f>SUM('14'!B20:F20)</f>
        <v>0</v>
      </c>
      <c r="G20" s="198">
        <f>'14'!G20+'14'!H20+'14'!I20</f>
        <v>0</v>
      </c>
      <c r="H20" s="527">
        <f t="shared" si="2"/>
        <v>21560</v>
      </c>
      <c r="I20" s="528">
        <f>SUM('14'!K20:R20)</f>
        <v>2560</v>
      </c>
      <c r="J20" s="528">
        <f>'14'!S20</f>
        <v>3226</v>
      </c>
      <c r="K20" s="528">
        <f>'14'!T20</f>
        <v>15774</v>
      </c>
      <c r="L20" s="199"/>
      <c r="M20" s="199"/>
    </row>
    <row r="21" spans="1:15" ht="14.25" customHeight="1" x14ac:dyDescent="0.2">
      <c r="A21" s="203" t="s">
        <v>566</v>
      </c>
      <c r="B21" s="197">
        <f t="shared" si="0"/>
        <v>10968</v>
      </c>
      <c r="C21" s="422">
        <f>SUM('10'!F20-'10'!E20)</f>
        <v>-7514</v>
      </c>
      <c r="D21" s="198">
        <f>SUM('11'!E20-'11'!F20)</f>
        <v>18482</v>
      </c>
      <c r="E21" s="477">
        <f t="shared" si="1"/>
        <v>0</v>
      </c>
      <c r="F21" s="422">
        <f>SUM('14'!B21:F21)</f>
        <v>0</v>
      </c>
      <c r="G21" s="198">
        <f>'14'!G21+'14'!H21+'14'!I21</f>
        <v>0</v>
      </c>
      <c r="H21" s="527">
        <f t="shared" si="2"/>
        <v>10968</v>
      </c>
      <c r="I21" s="528">
        <f>SUM('14'!K21:R21)</f>
        <v>0</v>
      </c>
      <c r="J21" s="528">
        <f>'14'!S21</f>
        <v>0</v>
      </c>
      <c r="K21" s="528">
        <f>'14'!T21</f>
        <v>10968</v>
      </c>
      <c r="L21" s="199"/>
      <c r="M21" s="199"/>
    </row>
    <row r="22" spans="1:15" ht="14.25" customHeight="1" x14ac:dyDescent="0.2">
      <c r="A22" s="421" t="s">
        <v>1353</v>
      </c>
      <c r="B22" s="197">
        <f t="shared" si="0"/>
        <v>15832</v>
      </c>
      <c r="C22" s="422">
        <f>'10'!F21-'10'!E21</f>
        <v>608</v>
      </c>
      <c r="D22" s="198">
        <f>'11'!E21-'11'!F21</f>
        <v>15224</v>
      </c>
      <c r="E22" s="477">
        <f t="shared" si="1"/>
        <v>101</v>
      </c>
      <c r="F22" s="422">
        <f>SUM('14'!B22:F22)</f>
        <v>101</v>
      </c>
      <c r="G22" s="198">
        <f>'14'!G22+'14'!H22+'14'!I22</f>
        <v>0</v>
      </c>
      <c r="H22" s="527">
        <f t="shared" si="2"/>
        <v>15731</v>
      </c>
      <c r="I22" s="528">
        <f>SUM('14'!K22:R22)</f>
        <v>959</v>
      </c>
      <c r="J22" s="528">
        <f>'14'!S22</f>
        <v>0</v>
      </c>
      <c r="K22" s="528">
        <f>'14'!T22</f>
        <v>14772</v>
      </c>
      <c r="L22" s="529"/>
      <c r="M22" s="529"/>
    </row>
    <row r="23" spans="1:15" ht="25.5" customHeight="1" x14ac:dyDescent="0.25">
      <c r="A23" s="161" t="s">
        <v>741</v>
      </c>
      <c r="B23" s="204">
        <f t="shared" ref="B23:M23" si="3">SUM(B5:B22)</f>
        <v>1007388</v>
      </c>
      <c r="C23" s="426">
        <f t="shared" si="3"/>
        <v>46747</v>
      </c>
      <c r="D23" s="205">
        <f t="shared" si="3"/>
        <v>960641</v>
      </c>
      <c r="E23" s="526">
        <f t="shared" si="3"/>
        <v>45802</v>
      </c>
      <c r="F23" s="426">
        <f t="shared" si="3"/>
        <v>26159</v>
      </c>
      <c r="G23" s="205">
        <f t="shared" si="3"/>
        <v>19643</v>
      </c>
      <c r="H23" s="530">
        <f t="shared" si="3"/>
        <v>961586</v>
      </c>
      <c r="I23" s="204">
        <f t="shared" si="3"/>
        <v>299014</v>
      </c>
      <c r="J23" s="204">
        <f t="shared" si="3"/>
        <v>85614</v>
      </c>
      <c r="K23" s="204">
        <f t="shared" si="3"/>
        <v>516733</v>
      </c>
      <c r="L23" s="204">
        <f t="shared" si="3"/>
        <v>0</v>
      </c>
      <c r="M23" s="204">
        <f t="shared" si="3"/>
        <v>60225</v>
      </c>
      <c r="O23" s="192"/>
    </row>
    <row r="24" spans="1:15" ht="14.45" customHeight="1" x14ac:dyDescent="0.25">
      <c r="A24" s="206" t="s">
        <v>688</v>
      </c>
      <c r="B24" s="207">
        <f>SUM(C24:D24)</f>
        <v>4574464</v>
      </c>
      <c r="C24" s="1338">
        <f>SUM('5'!F13-'5'!E13)</f>
        <v>-10959049</v>
      </c>
      <c r="D24" s="201">
        <f>SUM('7'!E15-'7'!F15)</f>
        <v>15533513</v>
      </c>
      <c r="E24" s="477">
        <f>SUM(F24+G24)</f>
        <v>0</v>
      </c>
      <c r="F24" s="529">
        <f>SUM('14'!B24:F24)</f>
        <v>0</v>
      </c>
      <c r="G24" s="201">
        <f>SUM('14'!G24:I24)</f>
        <v>0</v>
      </c>
      <c r="H24" s="478">
        <f>SUM(I24:M24)</f>
        <v>4574464</v>
      </c>
      <c r="I24" s="199"/>
      <c r="J24" s="199">
        <f>'14'!S24-L24</f>
        <v>212375</v>
      </c>
      <c r="K24" s="199">
        <f>'14'!T24</f>
        <v>1327749</v>
      </c>
      <c r="L24" s="199">
        <v>2999978</v>
      </c>
      <c r="M24" s="199">
        <v>34362</v>
      </c>
    </row>
    <row r="25" spans="1:15" ht="27" customHeight="1" x14ac:dyDescent="0.25">
      <c r="A25" s="209" t="s">
        <v>742</v>
      </c>
      <c r="B25" s="204">
        <f t="shared" ref="B25:M25" si="4">SUM(B23:B24)</f>
        <v>5581852</v>
      </c>
      <c r="C25" s="426">
        <f t="shared" si="4"/>
        <v>-10912302</v>
      </c>
      <c r="D25" s="205">
        <f t="shared" si="4"/>
        <v>16494154</v>
      </c>
      <c r="E25" s="526">
        <f t="shared" si="4"/>
        <v>45802</v>
      </c>
      <c r="F25" s="426">
        <f t="shared" si="4"/>
        <v>26159</v>
      </c>
      <c r="G25" s="205">
        <f t="shared" si="4"/>
        <v>19643</v>
      </c>
      <c r="H25" s="530">
        <f t="shared" si="4"/>
        <v>5536050</v>
      </c>
      <c r="I25" s="204">
        <f t="shared" si="4"/>
        <v>299014</v>
      </c>
      <c r="J25" s="204">
        <f t="shared" si="4"/>
        <v>297989</v>
      </c>
      <c r="K25" s="204">
        <f t="shared" si="4"/>
        <v>1844482</v>
      </c>
      <c r="L25" s="204">
        <f t="shared" si="4"/>
        <v>2999978</v>
      </c>
      <c r="M25" s="204">
        <f t="shared" si="4"/>
        <v>94587</v>
      </c>
    </row>
    <row r="26" spans="1:15" x14ac:dyDescent="0.2">
      <c r="A26" s="192"/>
      <c r="B26" s="192"/>
      <c r="C26" s="192"/>
      <c r="D26" s="192"/>
      <c r="E26" s="210"/>
      <c r="F26" s="192"/>
      <c r="G26" s="192"/>
      <c r="H26" s="192"/>
      <c r="I26" s="192"/>
      <c r="J26" s="192"/>
      <c r="K26" s="192"/>
      <c r="L26" s="192"/>
      <c r="M26" s="192"/>
    </row>
    <row r="27" spans="1:15" x14ac:dyDescent="0.2">
      <c r="A27" s="192"/>
      <c r="B27" s="192"/>
      <c r="C27" s="192"/>
      <c r="D27" s="192"/>
      <c r="E27" s="210"/>
      <c r="F27" s="192"/>
      <c r="G27" s="192"/>
      <c r="H27" s="192"/>
      <c r="I27" s="192"/>
      <c r="J27" s="192"/>
      <c r="K27" s="192"/>
      <c r="L27" s="192"/>
      <c r="M27" s="192"/>
    </row>
  </sheetData>
  <mergeCells count="16">
    <mergeCell ref="I1:M1"/>
    <mergeCell ref="C2:C3"/>
    <mergeCell ref="D2:D3"/>
    <mergeCell ref="F2:F3"/>
    <mergeCell ref="G2:G3"/>
    <mergeCell ref="I2:I3"/>
    <mergeCell ref="J2:J3"/>
    <mergeCell ref="K2:K3"/>
    <mergeCell ref="L2:L3"/>
    <mergeCell ref="M2:M3"/>
    <mergeCell ref="H1:H3"/>
    <mergeCell ref="A1:A3"/>
    <mergeCell ref="B1:B3"/>
    <mergeCell ref="C1:D1"/>
    <mergeCell ref="E1:E3"/>
    <mergeCell ref="F1:G1"/>
  </mergeCells>
  <printOptions horizontalCentered="1" verticalCentered="1"/>
  <pageMargins left="0.39370078740157483" right="0.39370078740157483" top="0.9055118110236221" bottom="0.27559055118110237" header="0.39370078740157483" footer="0.51181102362204722"/>
  <pageSetup paperSize="9" scale="80" orientation="landscape" r:id="rId1"/>
  <headerFooter alignWithMargins="0">
    <oddHeader>&amp;C&amp;"Times New Roman CE,Félkövér dőlt"ZALAEGERSZEG MEGYEI  JOGÚ  VÁROS  ÖNKORMÁNYZATÁNAK MARADVÁNYA 2025. ÉVBEN
&amp;R&amp;"Times New Roman CE,Félkövér dőlt"13. melléklet
Adatok: ezer Ft-ban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1"/>
  <sheetViews>
    <sheetView zoomScale="82" zoomScaleNormal="82" workbookViewId="0">
      <pane xSplit="1" ySplit="2" topLeftCell="B3" activePane="bottomRight" state="frozen"/>
      <selection activeCell="A33" sqref="A33"/>
      <selection pane="topRight" activeCell="A33" sqref="A33"/>
      <selection pane="bottomLeft" activeCell="A33" sqref="A33"/>
      <selection pane="bottomRight" activeCell="O30" sqref="O30"/>
    </sheetView>
  </sheetViews>
  <sheetFormatPr defaultRowHeight="12.75" x14ac:dyDescent="0.2"/>
  <cols>
    <col min="1" max="1" width="31.5" style="170" customWidth="1"/>
    <col min="2" max="2" width="8.5" style="170" customWidth="1"/>
    <col min="3" max="3" width="9.6640625" style="170" customWidth="1"/>
    <col min="4" max="4" width="9.33203125" style="170"/>
    <col min="5" max="6" width="7.1640625" style="170" customWidth="1"/>
    <col min="7" max="7" width="9.83203125" style="170" customWidth="1"/>
    <col min="8" max="8" width="10" style="170" customWidth="1"/>
    <col min="9" max="9" width="6.83203125" style="170" customWidth="1"/>
    <col min="10" max="10" width="9.5" style="170" customWidth="1"/>
    <col min="11" max="12" width="11" style="170" customWidth="1"/>
    <col min="13" max="13" width="10.83203125" style="170" customWidth="1"/>
    <col min="14" max="14" width="9.33203125" style="170" customWidth="1"/>
    <col min="15" max="17" width="10.1640625" style="170" customWidth="1"/>
    <col min="18" max="18" width="8.1640625" style="170" customWidth="1"/>
    <col min="19" max="19" width="12.6640625" style="170" customWidth="1"/>
    <col min="20" max="20" width="16.5" style="170" customWidth="1"/>
    <col min="21" max="21" width="12.33203125" style="170" customWidth="1"/>
    <col min="22" max="22" width="12.6640625" style="170" customWidth="1"/>
    <col min="23" max="257" width="9.33203125" style="170"/>
    <col min="258" max="258" width="31.5" style="170" customWidth="1"/>
    <col min="259" max="263" width="9.33203125" style="170"/>
    <col min="264" max="264" width="9.83203125" style="170" customWidth="1"/>
    <col min="265" max="265" width="10" style="170" customWidth="1"/>
    <col min="266" max="266" width="9.33203125" style="170"/>
    <col min="267" max="267" width="11" style="170" customWidth="1"/>
    <col min="268" max="268" width="10.83203125" style="170" customWidth="1"/>
    <col min="269" max="269" width="10.1640625" style="170" customWidth="1"/>
    <col min="270" max="270" width="10.33203125" style="170" customWidth="1"/>
    <col min="271" max="271" width="16.5" style="170" customWidth="1"/>
    <col min="272" max="272" width="14.5" style="170" customWidth="1"/>
    <col min="273" max="273" width="10.6640625" style="170" customWidth="1"/>
    <col min="274" max="274" width="14.6640625" style="170" customWidth="1"/>
    <col min="275" max="513" width="9.33203125" style="170"/>
    <col min="514" max="514" width="31.5" style="170" customWidth="1"/>
    <col min="515" max="519" width="9.33203125" style="170"/>
    <col min="520" max="520" width="9.83203125" style="170" customWidth="1"/>
    <col min="521" max="521" width="10" style="170" customWidth="1"/>
    <col min="522" max="522" width="9.33203125" style="170"/>
    <col min="523" max="523" width="11" style="170" customWidth="1"/>
    <col min="524" max="524" width="10.83203125" style="170" customWidth="1"/>
    <col min="525" max="525" width="10.1640625" style="170" customWidth="1"/>
    <col min="526" max="526" width="10.33203125" style="170" customWidth="1"/>
    <col min="527" max="527" width="16.5" style="170" customWidth="1"/>
    <col min="528" max="528" width="14.5" style="170" customWidth="1"/>
    <col min="529" max="529" width="10.6640625" style="170" customWidth="1"/>
    <col min="530" max="530" width="14.6640625" style="170" customWidth="1"/>
    <col min="531" max="769" width="9.33203125" style="170"/>
    <col min="770" max="770" width="31.5" style="170" customWidth="1"/>
    <col min="771" max="775" width="9.33203125" style="170"/>
    <col min="776" max="776" width="9.83203125" style="170" customWidth="1"/>
    <col min="777" max="777" width="10" style="170" customWidth="1"/>
    <col min="778" max="778" width="9.33203125" style="170"/>
    <col min="779" max="779" width="11" style="170" customWidth="1"/>
    <col min="780" max="780" width="10.83203125" style="170" customWidth="1"/>
    <col min="781" max="781" width="10.1640625" style="170" customWidth="1"/>
    <col min="782" max="782" width="10.33203125" style="170" customWidth="1"/>
    <col min="783" max="783" width="16.5" style="170" customWidth="1"/>
    <col min="784" max="784" width="14.5" style="170" customWidth="1"/>
    <col min="785" max="785" width="10.6640625" style="170" customWidth="1"/>
    <col min="786" max="786" width="14.6640625" style="170" customWidth="1"/>
    <col min="787" max="1025" width="9.33203125" style="170"/>
    <col min="1026" max="1026" width="31.5" style="170" customWidth="1"/>
    <col min="1027" max="1031" width="9.33203125" style="170"/>
    <col min="1032" max="1032" width="9.83203125" style="170" customWidth="1"/>
    <col min="1033" max="1033" width="10" style="170" customWidth="1"/>
    <col min="1034" max="1034" width="9.33203125" style="170"/>
    <col min="1035" max="1035" width="11" style="170" customWidth="1"/>
    <col min="1036" max="1036" width="10.83203125" style="170" customWidth="1"/>
    <col min="1037" max="1037" width="10.1640625" style="170" customWidth="1"/>
    <col min="1038" max="1038" width="10.33203125" style="170" customWidth="1"/>
    <col min="1039" max="1039" width="16.5" style="170" customWidth="1"/>
    <col min="1040" max="1040" width="14.5" style="170" customWidth="1"/>
    <col min="1041" max="1041" width="10.6640625" style="170" customWidth="1"/>
    <col min="1042" max="1042" width="14.6640625" style="170" customWidth="1"/>
    <col min="1043" max="1281" width="9.33203125" style="170"/>
    <col min="1282" max="1282" width="31.5" style="170" customWidth="1"/>
    <col min="1283" max="1287" width="9.33203125" style="170"/>
    <col min="1288" max="1288" width="9.83203125" style="170" customWidth="1"/>
    <col min="1289" max="1289" width="10" style="170" customWidth="1"/>
    <col min="1290" max="1290" width="9.33203125" style="170"/>
    <col min="1291" max="1291" width="11" style="170" customWidth="1"/>
    <col min="1292" max="1292" width="10.83203125" style="170" customWidth="1"/>
    <col min="1293" max="1293" width="10.1640625" style="170" customWidth="1"/>
    <col min="1294" max="1294" width="10.33203125" style="170" customWidth="1"/>
    <col min="1295" max="1295" width="16.5" style="170" customWidth="1"/>
    <col min="1296" max="1296" width="14.5" style="170" customWidth="1"/>
    <col min="1297" max="1297" width="10.6640625" style="170" customWidth="1"/>
    <col min="1298" max="1298" width="14.6640625" style="170" customWidth="1"/>
    <col min="1299" max="1537" width="9.33203125" style="170"/>
    <col min="1538" max="1538" width="31.5" style="170" customWidth="1"/>
    <col min="1539" max="1543" width="9.33203125" style="170"/>
    <col min="1544" max="1544" width="9.83203125" style="170" customWidth="1"/>
    <col min="1545" max="1545" width="10" style="170" customWidth="1"/>
    <col min="1546" max="1546" width="9.33203125" style="170"/>
    <col min="1547" max="1547" width="11" style="170" customWidth="1"/>
    <col min="1548" max="1548" width="10.83203125" style="170" customWidth="1"/>
    <col min="1549" max="1549" width="10.1640625" style="170" customWidth="1"/>
    <col min="1550" max="1550" width="10.33203125" style="170" customWidth="1"/>
    <col min="1551" max="1551" width="16.5" style="170" customWidth="1"/>
    <col min="1552" max="1552" width="14.5" style="170" customWidth="1"/>
    <col min="1553" max="1553" width="10.6640625" style="170" customWidth="1"/>
    <col min="1554" max="1554" width="14.6640625" style="170" customWidth="1"/>
    <col min="1555" max="1793" width="9.33203125" style="170"/>
    <col min="1794" max="1794" width="31.5" style="170" customWidth="1"/>
    <col min="1795" max="1799" width="9.33203125" style="170"/>
    <col min="1800" max="1800" width="9.83203125" style="170" customWidth="1"/>
    <col min="1801" max="1801" width="10" style="170" customWidth="1"/>
    <col min="1802" max="1802" width="9.33203125" style="170"/>
    <col min="1803" max="1803" width="11" style="170" customWidth="1"/>
    <col min="1804" max="1804" width="10.83203125" style="170" customWidth="1"/>
    <col min="1805" max="1805" width="10.1640625" style="170" customWidth="1"/>
    <col min="1806" max="1806" width="10.33203125" style="170" customWidth="1"/>
    <col min="1807" max="1807" width="16.5" style="170" customWidth="1"/>
    <col min="1808" max="1808" width="14.5" style="170" customWidth="1"/>
    <col min="1809" max="1809" width="10.6640625" style="170" customWidth="1"/>
    <col min="1810" max="1810" width="14.6640625" style="170" customWidth="1"/>
    <col min="1811" max="2049" width="9.33203125" style="170"/>
    <col min="2050" max="2050" width="31.5" style="170" customWidth="1"/>
    <col min="2051" max="2055" width="9.33203125" style="170"/>
    <col min="2056" max="2056" width="9.83203125" style="170" customWidth="1"/>
    <col min="2057" max="2057" width="10" style="170" customWidth="1"/>
    <col min="2058" max="2058" width="9.33203125" style="170"/>
    <col min="2059" max="2059" width="11" style="170" customWidth="1"/>
    <col min="2060" max="2060" width="10.83203125" style="170" customWidth="1"/>
    <col min="2061" max="2061" width="10.1640625" style="170" customWidth="1"/>
    <col min="2062" max="2062" width="10.33203125" style="170" customWidth="1"/>
    <col min="2063" max="2063" width="16.5" style="170" customWidth="1"/>
    <col min="2064" max="2064" width="14.5" style="170" customWidth="1"/>
    <col min="2065" max="2065" width="10.6640625" style="170" customWidth="1"/>
    <col min="2066" max="2066" width="14.6640625" style="170" customWidth="1"/>
    <col min="2067" max="2305" width="9.33203125" style="170"/>
    <col min="2306" max="2306" width="31.5" style="170" customWidth="1"/>
    <col min="2307" max="2311" width="9.33203125" style="170"/>
    <col min="2312" max="2312" width="9.83203125" style="170" customWidth="1"/>
    <col min="2313" max="2313" width="10" style="170" customWidth="1"/>
    <col min="2314" max="2314" width="9.33203125" style="170"/>
    <col min="2315" max="2315" width="11" style="170" customWidth="1"/>
    <col min="2316" max="2316" width="10.83203125" style="170" customWidth="1"/>
    <col min="2317" max="2317" width="10.1640625" style="170" customWidth="1"/>
    <col min="2318" max="2318" width="10.33203125" style="170" customWidth="1"/>
    <col min="2319" max="2319" width="16.5" style="170" customWidth="1"/>
    <col min="2320" max="2320" width="14.5" style="170" customWidth="1"/>
    <col min="2321" max="2321" width="10.6640625" style="170" customWidth="1"/>
    <col min="2322" max="2322" width="14.6640625" style="170" customWidth="1"/>
    <col min="2323" max="2561" width="9.33203125" style="170"/>
    <col min="2562" max="2562" width="31.5" style="170" customWidth="1"/>
    <col min="2563" max="2567" width="9.33203125" style="170"/>
    <col min="2568" max="2568" width="9.83203125" style="170" customWidth="1"/>
    <col min="2569" max="2569" width="10" style="170" customWidth="1"/>
    <col min="2570" max="2570" width="9.33203125" style="170"/>
    <col min="2571" max="2571" width="11" style="170" customWidth="1"/>
    <col min="2572" max="2572" width="10.83203125" style="170" customWidth="1"/>
    <col min="2573" max="2573" width="10.1640625" style="170" customWidth="1"/>
    <col min="2574" max="2574" width="10.33203125" style="170" customWidth="1"/>
    <col min="2575" max="2575" width="16.5" style="170" customWidth="1"/>
    <col min="2576" max="2576" width="14.5" style="170" customWidth="1"/>
    <col min="2577" max="2577" width="10.6640625" style="170" customWidth="1"/>
    <col min="2578" max="2578" width="14.6640625" style="170" customWidth="1"/>
    <col min="2579" max="2817" width="9.33203125" style="170"/>
    <col min="2818" max="2818" width="31.5" style="170" customWidth="1"/>
    <col min="2819" max="2823" width="9.33203125" style="170"/>
    <col min="2824" max="2824" width="9.83203125" style="170" customWidth="1"/>
    <col min="2825" max="2825" width="10" style="170" customWidth="1"/>
    <col min="2826" max="2826" width="9.33203125" style="170"/>
    <col min="2827" max="2827" width="11" style="170" customWidth="1"/>
    <col min="2828" max="2828" width="10.83203125" style="170" customWidth="1"/>
    <col min="2829" max="2829" width="10.1640625" style="170" customWidth="1"/>
    <col min="2830" max="2830" width="10.33203125" style="170" customWidth="1"/>
    <col min="2831" max="2831" width="16.5" style="170" customWidth="1"/>
    <col min="2832" max="2832" width="14.5" style="170" customWidth="1"/>
    <col min="2833" max="2833" width="10.6640625" style="170" customWidth="1"/>
    <col min="2834" max="2834" width="14.6640625" style="170" customWidth="1"/>
    <col min="2835" max="3073" width="9.33203125" style="170"/>
    <col min="3074" max="3074" width="31.5" style="170" customWidth="1"/>
    <col min="3075" max="3079" width="9.33203125" style="170"/>
    <col min="3080" max="3080" width="9.83203125" style="170" customWidth="1"/>
    <col min="3081" max="3081" width="10" style="170" customWidth="1"/>
    <col min="3082" max="3082" width="9.33203125" style="170"/>
    <col min="3083" max="3083" width="11" style="170" customWidth="1"/>
    <col min="3084" max="3084" width="10.83203125" style="170" customWidth="1"/>
    <col min="3085" max="3085" width="10.1640625" style="170" customWidth="1"/>
    <col min="3086" max="3086" width="10.33203125" style="170" customWidth="1"/>
    <col min="3087" max="3087" width="16.5" style="170" customWidth="1"/>
    <col min="3088" max="3088" width="14.5" style="170" customWidth="1"/>
    <col min="3089" max="3089" width="10.6640625" style="170" customWidth="1"/>
    <col min="3090" max="3090" width="14.6640625" style="170" customWidth="1"/>
    <col min="3091" max="3329" width="9.33203125" style="170"/>
    <col min="3330" max="3330" width="31.5" style="170" customWidth="1"/>
    <col min="3331" max="3335" width="9.33203125" style="170"/>
    <col min="3336" max="3336" width="9.83203125" style="170" customWidth="1"/>
    <col min="3337" max="3337" width="10" style="170" customWidth="1"/>
    <col min="3338" max="3338" width="9.33203125" style="170"/>
    <col min="3339" max="3339" width="11" style="170" customWidth="1"/>
    <col min="3340" max="3340" width="10.83203125" style="170" customWidth="1"/>
    <col min="3341" max="3341" width="10.1640625" style="170" customWidth="1"/>
    <col min="3342" max="3342" width="10.33203125" style="170" customWidth="1"/>
    <col min="3343" max="3343" width="16.5" style="170" customWidth="1"/>
    <col min="3344" max="3344" width="14.5" style="170" customWidth="1"/>
    <col min="3345" max="3345" width="10.6640625" style="170" customWidth="1"/>
    <col min="3346" max="3346" width="14.6640625" style="170" customWidth="1"/>
    <col min="3347" max="3585" width="9.33203125" style="170"/>
    <col min="3586" max="3586" width="31.5" style="170" customWidth="1"/>
    <col min="3587" max="3591" width="9.33203125" style="170"/>
    <col min="3592" max="3592" width="9.83203125" style="170" customWidth="1"/>
    <col min="3593" max="3593" width="10" style="170" customWidth="1"/>
    <col min="3594" max="3594" width="9.33203125" style="170"/>
    <col min="3595" max="3595" width="11" style="170" customWidth="1"/>
    <col min="3596" max="3596" width="10.83203125" style="170" customWidth="1"/>
    <col min="3597" max="3597" width="10.1640625" style="170" customWidth="1"/>
    <col min="3598" max="3598" width="10.33203125" style="170" customWidth="1"/>
    <col min="3599" max="3599" width="16.5" style="170" customWidth="1"/>
    <col min="3600" max="3600" width="14.5" style="170" customWidth="1"/>
    <col min="3601" max="3601" width="10.6640625" style="170" customWidth="1"/>
    <col min="3602" max="3602" width="14.6640625" style="170" customWidth="1"/>
    <col min="3603" max="3841" width="9.33203125" style="170"/>
    <col min="3842" max="3842" width="31.5" style="170" customWidth="1"/>
    <col min="3843" max="3847" width="9.33203125" style="170"/>
    <col min="3848" max="3848" width="9.83203125" style="170" customWidth="1"/>
    <col min="3849" max="3849" width="10" style="170" customWidth="1"/>
    <col min="3850" max="3850" width="9.33203125" style="170"/>
    <col min="3851" max="3851" width="11" style="170" customWidth="1"/>
    <col min="3852" max="3852" width="10.83203125" style="170" customWidth="1"/>
    <col min="3853" max="3853" width="10.1640625" style="170" customWidth="1"/>
    <col min="3854" max="3854" width="10.33203125" style="170" customWidth="1"/>
    <col min="3855" max="3855" width="16.5" style="170" customWidth="1"/>
    <col min="3856" max="3856" width="14.5" style="170" customWidth="1"/>
    <col min="3857" max="3857" width="10.6640625" style="170" customWidth="1"/>
    <col min="3858" max="3858" width="14.6640625" style="170" customWidth="1"/>
    <col min="3859" max="4097" width="9.33203125" style="170"/>
    <col min="4098" max="4098" width="31.5" style="170" customWidth="1"/>
    <col min="4099" max="4103" width="9.33203125" style="170"/>
    <col min="4104" max="4104" width="9.83203125" style="170" customWidth="1"/>
    <col min="4105" max="4105" width="10" style="170" customWidth="1"/>
    <col min="4106" max="4106" width="9.33203125" style="170"/>
    <col min="4107" max="4107" width="11" style="170" customWidth="1"/>
    <col min="4108" max="4108" width="10.83203125" style="170" customWidth="1"/>
    <col min="4109" max="4109" width="10.1640625" style="170" customWidth="1"/>
    <col min="4110" max="4110" width="10.33203125" style="170" customWidth="1"/>
    <col min="4111" max="4111" width="16.5" style="170" customWidth="1"/>
    <col min="4112" max="4112" width="14.5" style="170" customWidth="1"/>
    <col min="4113" max="4113" width="10.6640625" style="170" customWidth="1"/>
    <col min="4114" max="4114" width="14.6640625" style="170" customWidth="1"/>
    <col min="4115" max="4353" width="9.33203125" style="170"/>
    <col min="4354" max="4354" width="31.5" style="170" customWidth="1"/>
    <col min="4355" max="4359" width="9.33203125" style="170"/>
    <col min="4360" max="4360" width="9.83203125" style="170" customWidth="1"/>
    <col min="4361" max="4361" width="10" style="170" customWidth="1"/>
    <col min="4362" max="4362" width="9.33203125" style="170"/>
    <col min="4363" max="4363" width="11" style="170" customWidth="1"/>
    <col min="4364" max="4364" width="10.83203125" style="170" customWidth="1"/>
    <col min="4365" max="4365" width="10.1640625" style="170" customWidth="1"/>
    <col min="4366" max="4366" width="10.33203125" style="170" customWidth="1"/>
    <col min="4367" max="4367" width="16.5" style="170" customWidth="1"/>
    <col min="4368" max="4368" width="14.5" style="170" customWidth="1"/>
    <col min="4369" max="4369" width="10.6640625" style="170" customWidth="1"/>
    <col min="4370" max="4370" width="14.6640625" style="170" customWidth="1"/>
    <col min="4371" max="4609" width="9.33203125" style="170"/>
    <col min="4610" max="4610" width="31.5" style="170" customWidth="1"/>
    <col min="4611" max="4615" width="9.33203125" style="170"/>
    <col min="4616" max="4616" width="9.83203125" style="170" customWidth="1"/>
    <col min="4617" max="4617" width="10" style="170" customWidth="1"/>
    <col min="4618" max="4618" width="9.33203125" style="170"/>
    <col min="4619" max="4619" width="11" style="170" customWidth="1"/>
    <col min="4620" max="4620" width="10.83203125" style="170" customWidth="1"/>
    <col min="4621" max="4621" width="10.1640625" style="170" customWidth="1"/>
    <col min="4622" max="4622" width="10.33203125" style="170" customWidth="1"/>
    <col min="4623" max="4623" width="16.5" style="170" customWidth="1"/>
    <col min="4624" max="4624" width="14.5" style="170" customWidth="1"/>
    <col min="4625" max="4625" width="10.6640625" style="170" customWidth="1"/>
    <col min="4626" max="4626" width="14.6640625" style="170" customWidth="1"/>
    <col min="4627" max="4865" width="9.33203125" style="170"/>
    <col min="4866" max="4866" width="31.5" style="170" customWidth="1"/>
    <col min="4867" max="4871" width="9.33203125" style="170"/>
    <col min="4872" max="4872" width="9.83203125" style="170" customWidth="1"/>
    <col min="4873" max="4873" width="10" style="170" customWidth="1"/>
    <col min="4874" max="4874" width="9.33203125" style="170"/>
    <col min="4875" max="4875" width="11" style="170" customWidth="1"/>
    <col min="4876" max="4876" width="10.83203125" style="170" customWidth="1"/>
    <col min="4877" max="4877" width="10.1640625" style="170" customWidth="1"/>
    <col min="4878" max="4878" width="10.33203125" style="170" customWidth="1"/>
    <col min="4879" max="4879" width="16.5" style="170" customWidth="1"/>
    <col min="4880" max="4880" width="14.5" style="170" customWidth="1"/>
    <col min="4881" max="4881" width="10.6640625" style="170" customWidth="1"/>
    <col min="4882" max="4882" width="14.6640625" style="170" customWidth="1"/>
    <col min="4883" max="5121" width="9.33203125" style="170"/>
    <col min="5122" max="5122" width="31.5" style="170" customWidth="1"/>
    <col min="5123" max="5127" width="9.33203125" style="170"/>
    <col min="5128" max="5128" width="9.83203125" style="170" customWidth="1"/>
    <col min="5129" max="5129" width="10" style="170" customWidth="1"/>
    <col min="5130" max="5130" width="9.33203125" style="170"/>
    <col min="5131" max="5131" width="11" style="170" customWidth="1"/>
    <col min="5132" max="5132" width="10.83203125" style="170" customWidth="1"/>
    <col min="5133" max="5133" width="10.1640625" style="170" customWidth="1"/>
    <col min="5134" max="5134" width="10.33203125" style="170" customWidth="1"/>
    <col min="5135" max="5135" width="16.5" style="170" customWidth="1"/>
    <col min="5136" max="5136" width="14.5" style="170" customWidth="1"/>
    <col min="5137" max="5137" width="10.6640625" style="170" customWidth="1"/>
    <col min="5138" max="5138" width="14.6640625" style="170" customWidth="1"/>
    <col min="5139" max="5377" width="9.33203125" style="170"/>
    <col min="5378" max="5378" width="31.5" style="170" customWidth="1"/>
    <col min="5379" max="5383" width="9.33203125" style="170"/>
    <col min="5384" max="5384" width="9.83203125" style="170" customWidth="1"/>
    <col min="5385" max="5385" width="10" style="170" customWidth="1"/>
    <col min="5386" max="5386" width="9.33203125" style="170"/>
    <col min="5387" max="5387" width="11" style="170" customWidth="1"/>
    <col min="5388" max="5388" width="10.83203125" style="170" customWidth="1"/>
    <col min="5389" max="5389" width="10.1640625" style="170" customWidth="1"/>
    <col min="5390" max="5390" width="10.33203125" style="170" customWidth="1"/>
    <col min="5391" max="5391" width="16.5" style="170" customWidth="1"/>
    <col min="5392" max="5392" width="14.5" style="170" customWidth="1"/>
    <col min="5393" max="5393" width="10.6640625" style="170" customWidth="1"/>
    <col min="5394" max="5394" width="14.6640625" style="170" customWidth="1"/>
    <col min="5395" max="5633" width="9.33203125" style="170"/>
    <col min="5634" max="5634" width="31.5" style="170" customWidth="1"/>
    <col min="5635" max="5639" width="9.33203125" style="170"/>
    <col min="5640" max="5640" width="9.83203125" style="170" customWidth="1"/>
    <col min="5641" max="5641" width="10" style="170" customWidth="1"/>
    <col min="5642" max="5642" width="9.33203125" style="170"/>
    <col min="5643" max="5643" width="11" style="170" customWidth="1"/>
    <col min="5644" max="5644" width="10.83203125" style="170" customWidth="1"/>
    <col min="5645" max="5645" width="10.1640625" style="170" customWidth="1"/>
    <col min="5646" max="5646" width="10.33203125" style="170" customWidth="1"/>
    <col min="5647" max="5647" width="16.5" style="170" customWidth="1"/>
    <col min="5648" max="5648" width="14.5" style="170" customWidth="1"/>
    <col min="5649" max="5649" width="10.6640625" style="170" customWidth="1"/>
    <col min="5650" max="5650" width="14.6640625" style="170" customWidth="1"/>
    <col min="5651" max="5889" width="9.33203125" style="170"/>
    <col min="5890" max="5890" width="31.5" style="170" customWidth="1"/>
    <col min="5891" max="5895" width="9.33203125" style="170"/>
    <col min="5896" max="5896" width="9.83203125" style="170" customWidth="1"/>
    <col min="5897" max="5897" width="10" style="170" customWidth="1"/>
    <col min="5898" max="5898" width="9.33203125" style="170"/>
    <col min="5899" max="5899" width="11" style="170" customWidth="1"/>
    <col min="5900" max="5900" width="10.83203125" style="170" customWidth="1"/>
    <col min="5901" max="5901" width="10.1640625" style="170" customWidth="1"/>
    <col min="5902" max="5902" width="10.33203125" style="170" customWidth="1"/>
    <col min="5903" max="5903" width="16.5" style="170" customWidth="1"/>
    <col min="5904" max="5904" width="14.5" style="170" customWidth="1"/>
    <col min="5905" max="5905" width="10.6640625" style="170" customWidth="1"/>
    <col min="5906" max="5906" width="14.6640625" style="170" customWidth="1"/>
    <col min="5907" max="6145" width="9.33203125" style="170"/>
    <col min="6146" max="6146" width="31.5" style="170" customWidth="1"/>
    <col min="6147" max="6151" width="9.33203125" style="170"/>
    <col min="6152" max="6152" width="9.83203125" style="170" customWidth="1"/>
    <col min="6153" max="6153" width="10" style="170" customWidth="1"/>
    <col min="6154" max="6154" width="9.33203125" style="170"/>
    <col min="6155" max="6155" width="11" style="170" customWidth="1"/>
    <col min="6156" max="6156" width="10.83203125" style="170" customWidth="1"/>
    <col min="6157" max="6157" width="10.1640625" style="170" customWidth="1"/>
    <col min="6158" max="6158" width="10.33203125" style="170" customWidth="1"/>
    <col min="6159" max="6159" width="16.5" style="170" customWidth="1"/>
    <col min="6160" max="6160" width="14.5" style="170" customWidth="1"/>
    <col min="6161" max="6161" width="10.6640625" style="170" customWidth="1"/>
    <col min="6162" max="6162" width="14.6640625" style="170" customWidth="1"/>
    <col min="6163" max="6401" width="9.33203125" style="170"/>
    <col min="6402" max="6402" width="31.5" style="170" customWidth="1"/>
    <col min="6403" max="6407" width="9.33203125" style="170"/>
    <col min="6408" max="6408" width="9.83203125" style="170" customWidth="1"/>
    <col min="6409" max="6409" width="10" style="170" customWidth="1"/>
    <col min="6410" max="6410" width="9.33203125" style="170"/>
    <col min="6411" max="6411" width="11" style="170" customWidth="1"/>
    <col min="6412" max="6412" width="10.83203125" style="170" customWidth="1"/>
    <col min="6413" max="6413" width="10.1640625" style="170" customWidth="1"/>
    <col min="6414" max="6414" width="10.33203125" style="170" customWidth="1"/>
    <col min="6415" max="6415" width="16.5" style="170" customWidth="1"/>
    <col min="6416" max="6416" width="14.5" style="170" customWidth="1"/>
    <col min="6417" max="6417" width="10.6640625" style="170" customWidth="1"/>
    <col min="6418" max="6418" width="14.6640625" style="170" customWidth="1"/>
    <col min="6419" max="6657" width="9.33203125" style="170"/>
    <col min="6658" max="6658" width="31.5" style="170" customWidth="1"/>
    <col min="6659" max="6663" width="9.33203125" style="170"/>
    <col min="6664" max="6664" width="9.83203125" style="170" customWidth="1"/>
    <col min="6665" max="6665" width="10" style="170" customWidth="1"/>
    <col min="6666" max="6666" width="9.33203125" style="170"/>
    <col min="6667" max="6667" width="11" style="170" customWidth="1"/>
    <col min="6668" max="6668" width="10.83203125" style="170" customWidth="1"/>
    <col min="6669" max="6669" width="10.1640625" style="170" customWidth="1"/>
    <col min="6670" max="6670" width="10.33203125" style="170" customWidth="1"/>
    <col min="6671" max="6671" width="16.5" style="170" customWidth="1"/>
    <col min="6672" max="6672" width="14.5" style="170" customWidth="1"/>
    <col min="6673" max="6673" width="10.6640625" style="170" customWidth="1"/>
    <col min="6674" max="6674" width="14.6640625" style="170" customWidth="1"/>
    <col min="6675" max="6913" width="9.33203125" style="170"/>
    <col min="6914" max="6914" width="31.5" style="170" customWidth="1"/>
    <col min="6915" max="6919" width="9.33203125" style="170"/>
    <col min="6920" max="6920" width="9.83203125" style="170" customWidth="1"/>
    <col min="6921" max="6921" width="10" style="170" customWidth="1"/>
    <col min="6922" max="6922" width="9.33203125" style="170"/>
    <col min="6923" max="6923" width="11" style="170" customWidth="1"/>
    <col min="6924" max="6924" width="10.83203125" style="170" customWidth="1"/>
    <col min="6925" max="6925" width="10.1640625" style="170" customWidth="1"/>
    <col min="6926" max="6926" width="10.33203125" style="170" customWidth="1"/>
    <col min="6927" max="6927" width="16.5" style="170" customWidth="1"/>
    <col min="6928" max="6928" width="14.5" style="170" customWidth="1"/>
    <col min="6929" max="6929" width="10.6640625" style="170" customWidth="1"/>
    <col min="6930" max="6930" width="14.6640625" style="170" customWidth="1"/>
    <col min="6931" max="7169" width="9.33203125" style="170"/>
    <col min="7170" max="7170" width="31.5" style="170" customWidth="1"/>
    <col min="7171" max="7175" width="9.33203125" style="170"/>
    <col min="7176" max="7176" width="9.83203125" style="170" customWidth="1"/>
    <col min="7177" max="7177" width="10" style="170" customWidth="1"/>
    <col min="7178" max="7178" width="9.33203125" style="170"/>
    <col min="7179" max="7179" width="11" style="170" customWidth="1"/>
    <col min="7180" max="7180" width="10.83203125" style="170" customWidth="1"/>
    <col min="7181" max="7181" width="10.1640625" style="170" customWidth="1"/>
    <col min="7182" max="7182" width="10.33203125" style="170" customWidth="1"/>
    <col min="7183" max="7183" width="16.5" style="170" customWidth="1"/>
    <col min="7184" max="7184" width="14.5" style="170" customWidth="1"/>
    <col min="7185" max="7185" width="10.6640625" style="170" customWidth="1"/>
    <col min="7186" max="7186" width="14.6640625" style="170" customWidth="1"/>
    <col min="7187" max="7425" width="9.33203125" style="170"/>
    <col min="7426" max="7426" width="31.5" style="170" customWidth="1"/>
    <col min="7427" max="7431" width="9.33203125" style="170"/>
    <col min="7432" max="7432" width="9.83203125" style="170" customWidth="1"/>
    <col min="7433" max="7433" width="10" style="170" customWidth="1"/>
    <col min="7434" max="7434" width="9.33203125" style="170"/>
    <col min="7435" max="7435" width="11" style="170" customWidth="1"/>
    <col min="7436" max="7436" width="10.83203125" style="170" customWidth="1"/>
    <col min="7437" max="7437" width="10.1640625" style="170" customWidth="1"/>
    <col min="7438" max="7438" width="10.33203125" style="170" customWidth="1"/>
    <col min="7439" max="7439" width="16.5" style="170" customWidth="1"/>
    <col min="7440" max="7440" width="14.5" style="170" customWidth="1"/>
    <col min="7441" max="7441" width="10.6640625" style="170" customWidth="1"/>
    <col min="7442" max="7442" width="14.6640625" style="170" customWidth="1"/>
    <col min="7443" max="7681" width="9.33203125" style="170"/>
    <col min="7682" max="7682" width="31.5" style="170" customWidth="1"/>
    <col min="7683" max="7687" width="9.33203125" style="170"/>
    <col min="7688" max="7688" width="9.83203125" style="170" customWidth="1"/>
    <col min="7689" max="7689" width="10" style="170" customWidth="1"/>
    <col min="7690" max="7690" width="9.33203125" style="170"/>
    <col min="7691" max="7691" width="11" style="170" customWidth="1"/>
    <col min="7692" max="7692" width="10.83203125" style="170" customWidth="1"/>
    <col min="7693" max="7693" width="10.1640625" style="170" customWidth="1"/>
    <col min="7694" max="7694" width="10.33203125" style="170" customWidth="1"/>
    <col min="7695" max="7695" width="16.5" style="170" customWidth="1"/>
    <col min="7696" max="7696" width="14.5" style="170" customWidth="1"/>
    <col min="7697" max="7697" width="10.6640625" style="170" customWidth="1"/>
    <col min="7698" max="7698" width="14.6640625" style="170" customWidth="1"/>
    <col min="7699" max="7937" width="9.33203125" style="170"/>
    <col min="7938" max="7938" width="31.5" style="170" customWidth="1"/>
    <col min="7939" max="7943" width="9.33203125" style="170"/>
    <col min="7944" max="7944" width="9.83203125" style="170" customWidth="1"/>
    <col min="7945" max="7945" width="10" style="170" customWidth="1"/>
    <col min="7946" max="7946" width="9.33203125" style="170"/>
    <col min="7947" max="7947" width="11" style="170" customWidth="1"/>
    <col min="7948" max="7948" width="10.83203125" style="170" customWidth="1"/>
    <col min="7949" max="7949" width="10.1640625" style="170" customWidth="1"/>
    <col min="7950" max="7950" width="10.33203125" style="170" customWidth="1"/>
    <col min="7951" max="7951" width="16.5" style="170" customWidth="1"/>
    <col min="7952" max="7952" width="14.5" style="170" customWidth="1"/>
    <col min="7953" max="7953" width="10.6640625" style="170" customWidth="1"/>
    <col min="7954" max="7954" width="14.6640625" style="170" customWidth="1"/>
    <col min="7955" max="8193" width="9.33203125" style="170"/>
    <col min="8194" max="8194" width="31.5" style="170" customWidth="1"/>
    <col min="8195" max="8199" width="9.33203125" style="170"/>
    <col min="8200" max="8200" width="9.83203125" style="170" customWidth="1"/>
    <col min="8201" max="8201" width="10" style="170" customWidth="1"/>
    <col min="8202" max="8202" width="9.33203125" style="170"/>
    <col min="8203" max="8203" width="11" style="170" customWidth="1"/>
    <col min="8204" max="8204" width="10.83203125" style="170" customWidth="1"/>
    <col min="8205" max="8205" width="10.1640625" style="170" customWidth="1"/>
    <col min="8206" max="8206" width="10.33203125" style="170" customWidth="1"/>
    <col min="8207" max="8207" width="16.5" style="170" customWidth="1"/>
    <col min="8208" max="8208" width="14.5" style="170" customWidth="1"/>
    <col min="8209" max="8209" width="10.6640625" style="170" customWidth="1"/>
    <col min="8210" max="8210" width="14.6640625" style="170" customWidth="1"/>
    <col min="8211" max="8449" width="9.33203125" style="170"/>
    <col min="8450" max="8450" width="31.5" style="170" customWidth="1"/>
    <col min="8451" max="8455" width="9.33203125" style="170"/>
    <col min="8456" max="8456" width="9.83203125" style="170" customWidth="1"/>
    <col min="8457" max="8457" width="10" style="170" customWidth="1"/>
    <col min="8458" max="8458" width="9.33203125" style="170"/>
    <col min="8459" max="8459" width="11" style="170" customWidth="1"/>
    <col min="8460" max="8460" width="10.83203125" style="170" customWidth="1"/>
    <col min="8461" max="8461" width="10.1640625" style="170" customWidth="1"/>
    <col min="8462" max="8462" width="10.33203125" style="170" customWidth="1"/>
    <col min="8463" max="8463" width="16.5" style="170" customWidth="1"/>
    <col min="8464" max="8464" width="14.5" style="170" customWidth="1"/>
    <col min="8465" max="8465" width="10.6640625" style="170" customWidth="1"/>
    <col min="8466" max="8466" width="14.6640625" style="170" customWidth="1"/>
    <col min="8467" max="8705" width="9.33203125" style="170"/>
    <col min="8706" max="8706" width="31.5" style="170" customWidth="1"/>
    <col min="8707" max="8711" width="9.33203125" style="170"/>
    <col min="8712" max="8712" width="9.83203125" style="170" customWidth="1"/>
    <col min="8713" max="8713" width="10" style="170" customWidth="1"/>
    <col min="8714" max="8714" width="9.33203125" style="170"/>
    <col min="8715" max="8715" width="11" style="170" customWidth="1"/>
    <col min="8716" max="8716" width="10.83203125" style="170" customWidth="1"/>
    <col min="8717" max="8717" width="10.1640625" style="170" customWidth="1"/>
    <col min="8718" max="8718" width="10.33203125" style="170" customWidth="1"/>
    <col min="8719" max="8719" width="16.5" style="170" customWidth="1"/>
    <col min="8720" max="8720" width="14.5" style="170" customWidth="1"/>
    <col min="8721" max="8721" width="10.6640625" style="170" customWidth="1"/>
    <col min="8722" max="8722" width="14.6640625" style="170" customWidth="1"/>
    <col min="8723" max="8961" width="9.33203125" style="170"/>
    <col min="8962" max="8962" width="31.5" style="170" customWidth="1"/>
    <col min="8963" max="8967" width="9.33203125" style="170"/>
    <col min="8968" max="8968" width="9.83203125" style="170" customWidth="1"/>
    <col min="8969" max="8969" width="10" style="170" customWidth="1"/>
    <col min="8970" max="8970" width="9.33203125" style="170"/>
    <col min="8971" max="8971" width="11" style="170" customWidth="1"/>
    <col min="8972" max="8972" width="10.83203125" style="170" customWidth="1"/>
    <col min="8973" max="8973" width="10.1640625" style="170" customWidth="1"/>
    <col min="8974" max="8974" width="10.33203125" style="170" customWidth="1"/>
    <col min="8975" max="8975" width="16.5" style="170" customWidth="1"/>
    <col min="8976" max="8976" width="14.5" style="170" customWidth="1"/>
    <col min="8977" max="8977" width="10.6640625" style="170" customWidth="1"/>
    <col min="8978" max="8978" width="14.6640625" style="170" customWidth="1"/>
    <col min="8979" max="9217" width="9.33203125" style="170"/>
    <col min="9218" max="9218" width="31.5" style="170" customWidth="1"/>
    <col min="9219" max="9223" width="9.33203125" style="170"/>
    <col min="9224" max="9224" width="9.83203125" style="170" customWidth="1"/>
    <col min="9225" max="9225" width="10" style="170" customWidth="1"/>
    <col min="9226" max="9226" width="9.33203125" style="170"/>
    <col min="9227" max="9227" width="11" style="170" customWidth="1"/>
    <col min="9228" max="9228" width="10.83203125" style="170" customWidth="1"/>
    <col min="9229" max="9229" width="10.1640625" style="170" customWidth="1"/>
    <col min="9230" max="9230" width="10.33203125" style="170" customWidth="1"/>
    <col min="9231" max="9231" width="16.5" style="170" customWidth="1"/>
    <col min="9232" max="9232" width="14.5" style="170" customWidth="1"/>
    <col min="9233" max="9233" width="10.6640625" style="170" customWidth="1"/>
    <col min="9234" max="9234" width="14.6640625" style="170" customWidth="1"/>
    <col min="9235" max="9473" width="9.33203125" style="170"/>
    <col min="9474" max="9474" width="31.5" style="170" customWidth="1"/>
    <col min="9475" max="9479" width="9.33203125" style="170"/>
    <col min="9480" max="9480" width="9.83203125" style="170" customWidth="1"/>
    <col min="9481" max="9481" width="10" style="170" customWidth="1"/>
    <col min="9482" max="9482" width="9.33203125" style="170"/>
    <col min="9483" max="9483" width="11" style="170" customWidth="1"/>
    <col min="9484" max="9484" width="10.83203125" style="170" customWidth="1"/>
    <col min="9485" max="9485" width="10.1640625" style="170" customWidth="1"/>
    <col min="9486" max="9486" width="10.33203125" style="170" customWidth="1"/>
    <col min="9487" max="9487" width="16.5" style="170" customWidth="1"/>
    <col min="9488" max="9488" width="14.5" style="170" customWidth="1"/>
    <col min="9489" max="9489" width="10.6640625" style="170" customWidth="1"/>
    <col min="9490" max="9490" width="14.6640625" style="170" customWidth="1"/>
    <col min="9491" max="9729" width="9.33203125" style="170"/>
    <col min="9730" max="9730" width="31.5" style="170" customWidth="1"/>
    <col min="9731" max="9735" width="9.33203125" style="170"/>
    <col min="9736" max="9736" width="9.83203125" style="170" customWidth="1"/>
    <col min="9737" max="9737" width="10" style="170" customWidth="1"/>
    <col min="9738" max="9738" width="9.33203125" style="170"/>
    <col min="9739" max="9739" width="11" style="170" customWidth="1"/>
    <col min="9740" max="9740" width="10.83203125" style="170" customWidth="1"/>
    <col min="9741" max="9741" width="10.1640625" style="170" customWidth="1"/>
    <col min="9742" max="9742" width="10.33203125" style="170" customWidth="1"/>
    <col min="9743" max="9743" width="16.5" style="170" customWidth="1"/>
    <col min="9744" max="9744" width="14.5" style="170" customWidth="1"/>
    <col min="9745" max="9745" width="10.6640625" style="170" customWidth="1"/>
    <col min="9746" max="9746" width="14.6640625" style="170" customWidth="1"/>
    <col min="9747" max="9985" width="9.33203125" style="170"/>
    <col min="9986" max="9986" width="31.5" style="170" customWidth="1"/>
    <col min="9987" max="9991" width="9.33203125" style="170"/>
    <col min="9992" max="9992" width="9.83203125" style="170" customWidth="1"/>
    <col min="9993" max="9993" width="10" style="170" customWidth="1"/>
    <col min="9994" max="9994" width="9.33203125" style="170"/>
    <col min="9995" max="9995" width="11" style="170" customWidth="1"/>
    <col min="9996" max="9996" width="10.83203125" style="170" customWidth="1"/>
    <col min="9997" max="9997" width="10.1640625" style="170" customWidth="1"/>
    <col min="9998" max="9998" width="10.33203125" style="170" customWidth="1"/>
    <col min="9999" max="9999" width="16.5" style="170" customWidth="1"/>
    <col min="10000" max="10000" width="14.5" style="170" customWidth="1"/>
    <col min="10001" max="10001" width="10.6640625" style="170" customWidth="1"/>
    <col min="10002" max="10002" width="14.6640625" style="170" customWidth="1"/>
    <col min="10003" max="10241" width="9.33203125" style="170"/>
    <col min="10242" max="10242" width="31.5" style="170" customWidth="1"/>
    <col min="10243" max="10247" width="9.33203125" style="170"/>
    <col min="10248" max="10248" width="9.83203125" style="170" customWidth="1"/>
    <col min="10249" max="10249" width="10" style="170" customWidth="1"/>
    <col min="10250" max="10250" width="9.33203125" style="170"/>
    <col min="10251" max="10251" width="11" style="170" customWidth="1"/>
    <col min="10252" max="10252" width="10.83203125" style="170" customWidth="1"/>
    <col min="10253" max="10253" width="10.1640625" style="170" customWidth="1"/>
    <col min="10254" max="10254" width="10.33203125" style="170" customWidth="1"/>
    <col min="10255" max="10255" width="16.5" style="170" customWidth="1"/>
    <col min="10256" max="10256" width="14.5" style="170" customWidth="1"/>
    <col min="10257" max="10257" width="10.6640625" style="170" customWidth="1"/>
    <col min="10258" max="10258" width="14.6640625" style="170" customWidth="1"/>
    <col min="10259" max="10497" width="9.33203125" style="170"/>
    <col min="10498" max="10498" width="31.5" style="170" customWidth="1"/>
    <col min="10499" max="10503" width="9.33203125" style="170"/>
    <col min="10504" max="10504" width="9.83203125" style="170" customWidth="1"/>
    <col min="10505" max="10505" width="10" style="170" customWidth="1"/>
    <col min="10506" max="10506" width="9.33203125" style="170"/>
    <col min="10507" max="10507" width="11" style="170" customWidth="1"/>
    <col min="10508" max="10508" width="10.83203125" style="170" customWidth="1"/>
    <col min="10509" max="10509" width="10.1640625" style="170" customWidth="1"/>
    <col min="10510" max="10510" width="10.33203125" style="170" customWidth="1"/>
    <col min="10511" max="10511" width="16.5" style="170" customWidth="1"/>
    <col min="10512" max="10512" width="14.5" style="170" customWidth="1"/>
    <col min="10513" max="10513" width="10.6640625" style="170" customWidth="1"/>
    <col min="10514" max="10514" width="14.6640625" style="170" customWidth="1"/>
    <col min="10515" max="10753" width="9.33203125" style="170"/>
    <col min="10754" max="10754" width="31.5" style="170" customWidth="1"/>
    <col min="10755" max="10759" width="9.33203125" style="170"/>
    <col min="10760" max="10760" width="9.83203125" style="170" customWidth="1"/>
    <col min="10761" max="10761" width="10" style="170" customWidth="1"/>
    <col min="10762" max="10762" width="9.33203125" style="170"/>
    <col min="10763" max="10763" width="11" style="170" customWidth="1"/>
    <col min="10764" max="10764" width="10.83203125" style="170" customWidth="1"/>
    <col min="10765" max="10765" width="10.1640625" style="170" customWidth="1"/>
    <col min="10766" max="10766" width="10.33203125" style="170" customWidth="1"/>
    <col min="10767" max="10767" width="16.5" style="170" customWidth="1"/>
    <col min="10768" max="10768" width="14.5" style="170" customWidth="1"/>
    <col min="10769" max="10769" width="10.6640625" style="170" customWidth="1"/>
    <col min="10770" max="10770" width="14.6640625" style="170" customWidth="1"/>
    <col min="10771" max="11009" width="9.33203125" style="170"/>
    <col min="11010" max="11010" width="31.5" style="170" customWidth="1"/>
    <col min="11011" max="11015" width="9.33203125" style="170"/>
    <col min="11016" max="11016" width="9.83203125" style="170" customWidth="1"/>
    <col min="11017" max="11017" width="10" style="170" customWidth="1"/>
    <col min="11018" max="11018" width="9.33203125" style="170"/>
    <col min="11019" max="11019" width="11" style="170" customWidth="1"/>
    <col min="11020" max="11020" width="10.83203125" style="170" customWidth="1"/>
    <col min="11021" max="11021" width="10.1640625" style="170" customWidth="1"/>
    <col min="11022" max="11022" width="10.33203125" style="170" customWidth="1"/>
    <col min="11023" max="11023" width="16.5" style="170" customWidth="1"/>
    <col min="11024" max="11024" width="14.5" style="170" customWidth="1"/>
    <col min="11025" max="11025" width="10.6640625" style="170" customWidth="1"/>
    <col min="11026" max="11026" width="14.6640625" style="170" customWidth="1"/>
    <col min="11027" max="11265" width="9.33203125" style="170"/>
    <col min="11266" max="11266" width="31.5" style="170" customWidth="1"/>
    <col min="11267" max="11271" width="9.33203125" style="170"/>
    <col min="11272" max="11272" width="9.83203125" style="170" customWidth="1"/>
    <col min="11273" max="11273" width="10" style="170" customWidth="1"/>
    <col min="11274" max="11274" width="9.33203125" style="170"/>
    <col min="11275" max="11275" width="11" style="170" customWidth="1"/>
    <col min="11276" max="11276" width="10.83203125" style="170" customWidth="1"/>
    <col min="11277" max="11277" width="10.1640625" style="170" customWidth="1"/>
    <col min="11278" max="11278" width="10.33203125" style="170" customWidth="1"/>
    <col min="11279" max="11279" width="16.5" style="170" customWidth="1"/>
    <col min="11280" max="11280" width="14.5" style="170" customWidth="1"/>
    <col min="11281" max="11281" width="10.6640625" style="170" customWidth="1"/>
    <col min="11282" max="11282" width="14.6640625" style="170" customWidth="1"/>
    <col min="11283" max="11521" width="9.33203125" style="170"/>
    <col min="11522" max="11522" width="31.5" style="170" customWidth="1"/>
    <col min="11523" max="11527" width="9.33203125" style="170"/>
    <col min="11528" max="11528" width="9.83203125" style="170" customWidth="1"/>
    <col min="11529" max="11529" width="10" style="170" customWidth="1"/>
    <col min="11530" max="11530" width="9.33203125" style="170"/>
    <col min="11531" max="11531" width="11" style="170" customWidth="1"/>
    <col min="11532" max="11532" width="10.83203125" style="170" customWidth="1"/>
    <col min="11533" max="11533" width="10.1640625" style="170" customWidth="1"/>
    <col min="11534" max="11534" width="10.33203125" style="170" customWidth="1"/>
    <col min="11535" max="11535" width="16.5" style="170" customWidth="1"/>
    <col min="11536" max="11536" width="14.5" style="170" customWidth="1"/>
    <col min="11537" max="11537" width="10.6640625" style="170" customWidth="1"/>
    <col min="11538" max="11538" width="14.6640625" style="170" customWidth="1"/>
    <col min="11539" max="11777" width="9.33203125" style="170"/>
    <col min="11778" max="11778" width="31.5" style="170" customWidth="1"/>
    <col min="11779" max="11783" width="9.33203125" style="170"/>
    <col min="11784" max="11784" width="9.83203125" style="170" customWidth="1"/>
    <col min="11785" max="11785" width="10" style="170" customWidth="1"/>
    <col min="11786" max="11786" width="9.33203125" style="170"/>
    <col min="11787" max="11787" width="11" style="170" customWidth="1"/>
    <col min="11788" max="11788" width="10.83203125" style="170" customWidth="1"/>
    <col min="11789" max="11789" width="10.1640625" style="170" customWidth="1"/>
    <col min="11790" max="11790" width="10.33203125" style="170" customWidth="1"/>
    <col min="11791" max="11791" width="16.5" style="170" customWidth="1"/>
    <col min="11792" max="11792" width="14.5" style="170" customWidth="1"/>
    <col min="11793" max="11793" width="10.6640625" style="170" customWidth="1"/>
    <col min="11794" max="11794" width="14.6640625" style="170" customWidth="1"/>
    <col min="11795" max="12033" width="9.33203125" style="170"/>
    <col min="12034" max="12034" width="31.5" style="170" customWidth="1"/>
    <col min="12035" max="12039" width="9.33203125" style="170"/>
    <col min="12040" max="12040" width="9.83203125" style="170" customWidth="1"/>
    <col min="12041" max="12041" width="10" style="170" customWidth="1"/>
    <col min="12042" max="12042" width="9.33203125" style="170"/>
    <col min="12043" max="12043" width="11" style="170" customWidth="1"/>
    <col min="12044" max="12044" width="10.83203125" style="170" customWidth="1"/>
    <col min="12045" max="12045" width="10.1640625" style="170" customWidth="1"/>
    <col min="12046" max="12046" width="10.33203125" style="170" customWidth="1"/>
    <col min="12047" max="12047" width="16.5" style="170" customWidth="1"/>
    <col min="12048" max="12048" width="14.5" style="170" customWidth="1"/>
    <col min="12049" max="12049" width="10.6640625" style="170" customWidth="1"/>
    <col min="12050" max="12050" width="14.6640625" style="170" customWidth="1"/>
    <col min="12051" max="12289" width="9.33203125" style="170"/>
    <col min="12290" max="12290" width="31.5" style="170" customWidth="1"/>
    <col min="12291" max="12295" width="9.33203125" style="170"/>
    <col min="12296" max="12296" width="9.83203125" style="170" customWidth="1"/>
    <col min="12297" max="12297" width="10" style="170" customWidth="1"/>
    <col min="12298" max="12298" width="9.33203125" style="170"/>
    <col min="12299" max="12299" width="11" style="170" customWidth="1"/>
    <col min="12300" max="12300" width="10.83203125" style="170" customWidth="1"/>
    <col min="12301" max="12301" width="10.1640625" style="170" customWidth="1"/>
    <col min="12302" max="12302" width="10.33203125" style="170" customWidth="1"/>
    <col min="12303" max="12303" width="16.5" style="170" customWidth="1"/>
    <col min="12304" max="12304" width="14.5" style="170" customWidth="1"/>
    <col min="12305" max="12305" width="10.6640625" style="170" customWidth="1"/>
    <col min="12306" max="12306" width="14.6640625" style="170" customWidth="1"/>
    <col min="12307" max="12545" width="9.33203125" style="170"/>
    <col min="12546" max="12546" width="31.5" style="170" customWidth="1"/>
    <col min="12547" max="12551" width="9.33203125" style="170"/>
    <col min="12552" max="12552" width="9.83203125" style="170" customWidth="1"/>
    <col min="12553" max="12553" width="10" style="170" customWidth="1"/>
    <col min="12554" max="12554" width="9.33203125" style="170"/>
    <col min="12555" max="12555" width="11" style="170" customWidth="1"/>
    <col min="12556" max="12556" width="10.83203125" style="170" customWidth="1"/>
    <col min="12557" max="12557" width="10.1640625" style="170" customWidth="1"/>
    <col min="12558" max="12558" width="10.33203125" style="170" customWidth="1"/>
    <col min="12559" max="12559" width="16.5" style="170" customWidth="1"/>
    <col min="12560" max="12560" width="14.5" style="170" customWidth="1"/>
    <col min="12561" max="12561" width="10.6640625" style="170" customWidth="1"/>
    <col min="12562" max="12562" width="14.6640625" style="170" customWidth="1"/>
    <col min="12563" max="12801" width="9.33203125" style="170"/>
    <col min="12802" max="12802" width="31.5" style="170" customWidth="1"/>
    <col min="12803" max="12807" width="9.33203125" style="170"/>
    <col min="12808" max="12808" width="9.83203125" style="170" customWidth="1"/>
    <col min="12809" max="12809" width="10" style="170" customWidth="1"/>
    <col min="12810" max="12810" width="9.33203125" style="170"/>
    <col min="12811" max="12811" width="11" style="170" customWidth="1"/>
    <col min="12812" max="12812" width="10.83203125" style="170" customWidth="1"/>
    <col min="12813" max="12813" width="10.1640625" style="170" customWidth="1"/>
    <col min="12814" max="12814" width="10.33203125" style="170" customWidth="1"/>
    <col min="12815" max="12815" width="16.5" style="170" customWidth="1"/>
    <col min="12816" max="12816" width="14.5" style="170" customWidth="1"/>
    <col min="12817" max="12817" width="10.6640625" style="170" customWidth="1"/>
    <col min="12818" max="12818" width="14.6640625" style="170" customWidth="1"/>
    <col min="12819" max="13057" width="9.33203125" style="170"/>
    <col min="13058" max="13058" width="31.5" style="170" customWidth="1"/>
    <col min="13059" max="13063" width="9.33203125" style="170"/>
    <col min="13064" max="13064" width="9.83203125" style="170" customWidth="1"/>
    <col min="13065" max="13065" width="10" style="170" customWidth="1"/>
    <col min="13066" max="13066" width="9.33203125" style="170"/>
    <col min="13067" max="13067" width="11" style="170" customWidth="1"/>
    <col min="13068" max="13068" width="10.83203125" style="170" customWidth="1"/>
    <col min="13069" max="13069" width="10.1640625" style="170" customWidth="1"/>
    <col min="13070" max="13070" width="10.33203125" style="170" customWidth="1"/>
    <col min="13071" max="13071" width="16.5" style="170" customWidth="1"/>
    <col min="13072" max="13072" width="14.5" style="170" customWidth="1"/>
    <col min="13073" max="13073" width="10.6640625" style="170" customWidth="1"/>
    <col min="13074" max="13074" width="14.6640625" style="170" customWidth="1"/>
    <col min="13075" max="13313" width="9.33203125" style="170"/>
    <col min="13314" max="13314" width="31.5" style="170" customWidth="1"/>
    <col min="13315" max="13319" width="9.33203125" style="170"/>
    <col min="13320" max="13320" width="9.83203125" style="170" customWidth="1"/>
    <col min="13321" max="13321" width="10" style="170" customWidth="1"/>
    <col min="13322" max="13322" width="9.33203125" style="170"/>
    <col min="13323" max="13323" width="11" style="170" customWidth="1"/>
    <col min="13324" max="13324" width="10.83203125" style="170" customWidth="1"/>
    <col min="13325" max="13325" width="10.1640625" style="170" customWidth="1"/>
    <col min="13326" max="13326" width="10.33203125" style="170" customWidth="1"/>
    <col min="13327" max="13327" width="16.5" style="170" customWidth="1"/>
    <col min="13328" max="13328" width="14.5" style="170" customWidth="1"/>
    <col min="13329" max="13329" width="10.6640625" style="170" customWidth="1"/>
    <col min="13330" max="13330" width="14.6640625" style="170" customWidth="1"/>
    <col min="13331" max="13569" width="9.33203125" style="170"/>
    <col min="13570" max="13570" width="31.5" style="170" customWidth="1"/>
    <col min="13571" max="13575" width="9.33203125" style="170"/>
    <col min="13576" max="13576" width="9.83203125" style="170" customWidth="1"/>
    <col min="13577" max="13577" width="10" style="170" customWidth="1"/>
    <col min="13578" max="13578" width="9.33203125" style="170"/>
    <col min="13579" max="13579" width="11" style="170" customWidth="1"/>
    <col min="13580" max="13580" width="10.83203125" style="170" customWidth="1"/>
    <col min="13581" max="13581" width="10.1640625" style="170" customWidth="1"/>
    <col min="13582" max="13582" width="10.33203125" style="170" customWidth="1"/>
    <col min="13583" max="13583" width="16.5" style="170" customWidth="1"/>
    <col min="13584" max="13584" width="14.5" style="170" customWidth="1"/>
    <col min="13585" max="13585" width="10.6640625" style="170" customWidth="1"/>
    <col min="13586" max="13586" width="14.6640625" style="170" customWidth="1"/>
    <col min="13587" max="13825" width="9.33203125" style="170"/>
    <col min="13826" max="13826" width="31.5" style="170" customWidth="1"/>
    <col min="13827" max="13831" width="9.33203125" style="170"/>
    <col min="13832" max="13832" width="9.83203125" style="170" customWidth="1"/>
    <col min="13833" max="13833" width="10" style="170" customWidth="1"/>
    <col min="13834" max="13834" width="9.33203125" style="170"/>
    <col min="13835" max="13835" width="11" style="170" customWidth="1"/>
    <col min="13836" max="13836" width="10.83203125" style="170" customWidth="1"/>
    <col min="13837" max="13837" width="10.1640625" style="170" customWidth="1"/>
    <col min="13838" max="13838" width="10.33203125" style="170" customWidth="1"/>
    <col min="13839" max="13839" width="16.5" style="170" customWidth="1"/>
    <col min="13840" max="13840" width="14.5" style="170" customWidth="1"/>
    <col min="13841" max="13841" width="10.6640625" style="170" customWidth="1"/>
    <col min="13842" max="13842" width="14.6640625" style="170" customWidth="1"/>
    <col min="13843" max="14081" width="9.33203125" style="170"/>
    <col min="14082" max="14082" width="31.5" style="170" customWidth="1"/>
    <col min="14083" max="14087" width="9.33203125" style="170"/>
    <col min="14088" max="14088" width="9.83203125" style="170" customWidth="1"/>
    <col min="14089" max="14089" width="10" style="170" customWidth="1"/>
    <col min="14090" max="14090" width="9.33203125" style="170"/>
    <col min="14091" max="14091" width="11" style="170" customWidth="1"/>
    <col min="14092" max="14092" width="10.83203125" style="170" customWidth="1"/>
    <col min="14093" max="14093" width="10.1640625" style="170" customWidth="1"/>
    <col min="14094" max="14094" width="10.33203125" style="170" customWidth="1"/>
    <col min="14095" max="14095" width="16.5" style="170" customWidth="1"/>
    <col min="14096" max="14096" width="14.5" style="170" customWidth="1"/>
    <col min="14097" max="14097" width="10.6640625" style="170" customWidth="1"/>
    <col min="14098" max="14098" width="14.6640625" style="170" customWidth="1"/>
    <col min="14099" max="14337" width="9.33203125" style="170"/>
    <col min="14338" max="14338" width="31.5" style="170" customWidth="1"/>
    <col min="14339" max="14343" width="9.33203125" style="170"/>
    <col min="14344" max="14344" width="9.83203125" style="170" customWidth="1"/>
    <col min="14345" max="14345" width="10" style="170" customWidth="1"/>
    <col min="14346" max="14346" width="9.33203125" style="170"/>
    <col min="14347" max="14347" width="11" style="170" customWidth="1"/>
    <col min="14348" max="14348" width="10.83203125" style="170" customWidth="1"/>
    <col min="14349" max="14349" width="10.1640625" style="170" customWidth="1"/>
    <col min="14350" max="14350" width="10.33203125" style="170" customWidth="1"/>
    <col min="14351" max="14351" width="16.5" style="170" customWidth="1"/>
    <col min="14352" max="14352" width="14.5" style="170" customWidth="1"/>
    <col min="14353" max="14353" width="10.6640625" style="170" customWidth="1"/>
    <col min="14354" max="14354" width="14.6640625" style="170" customWidth="1"/>
    <col min="14355" max="14593" width="9.33203125" style="170"/>
    <col min="14594" max="14594" width="31.5" style="170" customWidth="1"/>
    <col min="14595" max="14599" width="9.33203125" style="170"/>
    <col min="14600" max="14600" width="9.83203125" style="170" customWidth="1"/>
    <col min="14601" max="14601" width="10" style="170" customWidth="1"/>
    <col min="14602" max="14602" width="9.33203125" style="170"/>
    <col min="14603" max="14603" width="11" style="170" customWidth="1"/>
    <col min="14604" max="14604" width="10.83203125" style="170" customWidth="1"/>
    <col min="14605" max="14605" width="10.1640625" style="170" customWidth="1"/>
    <col min="14606" max="14606" width="10.33203125" style="170" customWidth="1"/>
    <col min="14607" max="14607" width="16.5" style="170" customWidth="1"/>
    <col min="14608" max="14608" width="14.5" style="170" customWidth="1"/>
    <col min="14609" max="14609" width="10.6640625" style="170" customWidth="1"/>
    <col min="14610" max="14610" width="14.6640625" style="170" customWidth="1"/>
    <col min="14611" max="14849" width="9.33203125" style="170"/>
    <col min="14850" max="14850" width="31.5" style="170" customWidth="1"/>
    <col min="14851" max="14855" width="9.33203125" style="170"/>
    <col min="14856" max="14856" width="9.83203125" style="170" customWidth="1"/>
    <col min="14857" max="14857" width="10" style="170" customWidth="1"/>
    <col min="14858" max="14858" width="9.33203125" style="170"/>
    <col min="14859" max="14859" width="11" style="170" customWidth="1"/>
    <col min="14860" max="14860" width="10.83203125" style="170" customWidth="1"/>
    <col min="14861" max="14861" width="10.1640625" style="170" customWidth="1"/>
    <col min="14862" max="14862" width="10.33203125" style="170" customWidth="1"/>
    <col min="14863" max="14863" width="16.5" style="170" customWidth="1"/>
    <col min="14864" max="14864" width="14.5" style="170" customWidth="1"/>
    <col min="14865" max="14865" width="10.6640625" style="170" customWidth="1"/>
    <col min="14866" max="14866" width="14.6640625" style="170" customWidth="1"/>
    <col min="14867" max="15105" width="9.33203125" style="170"/>
    <col min="15106" max="15106" width="31.5" style="170" customWidth="1"/>
    <col min="15107" max="15111" width="9.33203125" style="170"/>
    <col min="15112" max="15112" width="9.83203125" style="170" customWidth="1"/>
    <col min="15113" max="15113" width="10" style="170" customWidth="1"/>
    <col min="15114" max="15114" width="9.33203125" style="170"/>
    <col min="15115" max="15115" width="11" style="170" customWidth="1"/>
    <col min="15116" max="15116" width="10.83203125" style="170" customWidth="1"/>
    <col min="15117" max="15117" width="10.1640625" style="170" customWidth="1"/>
    <col min="15118" max="15118" width="10.33203125" style="170" customWidth="1"/>
    <col min="15119" max="15119" width="16.5" style="170" customWidth="1"/>
    <col min="15120" max="15120" width="14.5" style="170" customWidth="1"/>
    <col min="15121" max="15121" width="10.6640625" style="170" customWidth="1"/>
    <col min="15122" max="15122" width="14.6640625" style="170" customWidth="1"/>
    <col min="15123" max="15361" width="9.33203125" style="170"/>
    <col min="15362" max="15362" width="31.5" style="170" customWidth="1"/>
    <col min="15363" max="15367" width="9.33203125" style="170"/>
    <col min="15368" max="15368" width="9.83203125" style="170" customWidth="1"/>
    <col min="15369" max="15369" width="10" style="170" customWidth="1"/>
    <col min="15370" max="15370" width="9.33203125" style="170"/>
    <col min="15371" max="15371" width="11" style="170" customWidth="1"/>
    <col min="15372" max="15372" width="10.83203125" style="170" customWidth="1"/>
    <col min="15373" max="15373" width="10.1640625" style="170" customWidth="1"/>
    <col min="15374" max="15374" width="10.33203125" style="170" customWidth="1"/>
    <col min="15375" max="15375" width="16.5" style="170" customWidth="1"/>
    <col min="15376" max="15376" width="14.5" style="170" customWidth="1"/>
    <col min="15377" max="15377" width="10.6640625" style="170" customWidth="1"/>
    <col min="15378" max="15378" width="14.6640625" style="170" customWidth="1"/>
    <col min="15379" max="15617" width="9.33203125" style="170"/>
    <col min="15618" max="15618" width="31.5" style="170" customWidth="1"/>
    <col min="15619" max="15623" width="9.33203125" style="170"/>
    <col min="15624" max="15624" width="9.83203125" style="170" customWidth="1"/>
    <col min="15625" max="15625" width="10" style="170" customWidth="1"/>
    <col min="15626" max="15626" width="9.33203125" style="170"/>
    <col min="15627" max="15627" width="11" style="170" customWidth="1"/>
    <col min="15628" max="15628" width="10.83203125" style="170" customWidth="1"/>
    <col min="15629" max="15629" width="10.1640625" style="170" customWidth="1"/>
    <col min="15630" max="15630" width="10.33203125" style="170" customWidth="1"/>
    <col min="15631" max="15631" width="16.5" style="170" customWidth="1"/>
    <col min="15632" max="15632" width="14.5" style="170" customWidth="1"/>
    <col min="15633" max="15633" width="10.6640625" style="170" customWidth="1"/>
    <col min="15634" max="15634" width="14.6640625" style="170" customWidth="1"/>
    <col min="15635" max="15873" width="9.33203125" style="170"/>
    <col min="15874" max="15874" width="31.5" style="170" customWidth="1"/>
    <col min="15875" max="15879" width="9.33203125" style="170"/>
    <col min="15880" max="15880" width="9.83203125" style="170" customWidth="1"/>
    <col min="15881" max="15881" width="10" style="170" customWidth="1"/>
    <col min="15882" max="15882" width="9.33203125" style="170"/>
    <col min="15883" max="15883" width="11" style="170" customWidth="1"/>
    <col min="15884" max="15884" width="10.83203125" style="170" customWidth="1"/>
    <col min="15885" max="15885" width="10.1640625" style="170" customWidth="1"/>
    <col min="15886" max="15886" width="10.33203125" style="170" customWidth="1"/>
    <col min="15887" max="15887" width="16.5" style="170" customWidth="1"/>
    <col min="15888" max="15888" width="14.5" style="170" customWidth="1"/>
    <col min="15889" max="15889" width="10.6640625" style="170" customWidth="1"/>
    <col min="15890" max="15890" width="14.6640625" style="170" customWidth="1"/>
    <col min="15891" max="16129" width="9.33203125" style="170"/>
    <col min="16130" max="16130" width="31.5" style="170" customWidth="1"/>
    <col min="16131" max="16135" width="9.33203125" style="170"/>
    <col min="16136" max="16136" width="9.83203125" style="170" customWidth="1"/>
    <col min="16137" max="16137" width="10" style="170" customWidth="1"/>
    <col min="16138" max="16138" width="9.33203125" style="170"/>
    <col min="16139" max="16139" width="11" style="170" customWidth="1"/>
    <col min="16140" max="16140" width="10.83203125" style="170" customWidth="1"/>
    <col min="16141" max="16141" width="10.1640625" style="170" customWidth="1"/>
    <col min="16142" max="16142" width="10.33203125" style="170" customWidth="1"/>
    <col min="16143" max="16143" width="16.5" style="170" customWidth="1"/>
    <col min="16144" max="16144" width="14.5" style="170" customWidth="1"/>
    <col min="16145" max="16145" width="10.6640625" style="170" customWidth="1"/>
    <col min="16146" max="16146" width="14.6640625" style="170" customWidth="1"/>
    <col min="16147" max="16384" width="9.33203125" style="170"/>
  </cols>
  <sheetData>
    <row r="1" spans="1:22" ht="35.25" customHeight="1" x14ac:dyDescent="0.2">
      <c r="A1" s="1752" t="s">
        <v>0</v>
      </c>
      <c r="B1" s="1755" t="s">
        <v>743</v>
      </c>
      <c r="C1" s="1756"/>
      <c r="D1" s="1756"/>
      <c r="E1" s="1756"/>
      <c r="F1" s="1756"/>
      <c r="G1" s="1756"/>
      <c r="H1" s="1756"/>
      <c r="I1" s="1756"/>
      <c r="J1" s="1756"/>
      <c r="K1" s="1757"/>
      <c r="L1" s="1757"/>
      <c r="M1" s="1756"/>
      <c r="N1" s="1757"/>
      <c r="O1" s="1756"/>
      <c r="P1" s="1757"/>
      <c r="Q1" s="1757"/>
      <c r="R1" s="1757"/>
      <c r="S1" s="1756"/>
      <c r="T1" s="1756"/>
      <c r="U1" s="1758"/>
      <c r="V1" s="1759" t="s">
        <v>744</v>
      </c>
    </row>
    <row r="2" spans="1:22" ht="20.25" customHeight="1" x14ac:dyDescent="0.2">
      <c r="A2" s="1753"/>
      <c r="B2" s="1755" t="s">
        <v>745</v>
      </c>
      <c r="C2" s="1762"/>
      <c r="D2" s="1762"/>
      <c r="E2" s="1762"/>
      <c r="F2" s="1762"/>
      <c r="G2" s="1762"/>
      <c r="H2" s="1762"/>
      <c r="I2" s="1762"/>
      <c r="J2" s="1740"/>
      <c r="K2" s="1763" t="s">
        <v>731</v>
      </c>
      <c r="L2" s="1764"/>
      <c r="M2" s="1764"/>
      <c r="N2" s="1764"/>
      <c r="O2" s="1764"/>
      <c r="P2" s="1764"/>
      <c r="Q2" s="1764"/>
      <c r="R2" s="1764"/>
      <c r="S2" s="1764"/>
      <c r="T2" s="1764"/>
      <c r="U2" s="1765"/>
      <c r="V2" s="1760"/>
    </row>
    <row r="3" spans="1:22" ht="102" customHeight="1" x14ac:dyDescent="0.2">
      <c r="A3" s="1754"/>
      <c r="B3" s="211" t="s">
        <v>103</v>
      </c>
      <c r="C3" s="211" t="s">
        <v>569</v>
      </c>
      <c r="D3" s="211" t="s">
        <v>232</v>
      </c>
      <c r="E3" s="211" t="s">
        <v>109</v>
      </c>
      <c r="F3" s="211" t="s">
        <v>111</v>
      </c>
      <c r="G3" s="211" t="s">
        <v>113</v>
      </c>
      <c r="H3" s="211" t="s">
        <v>115</v>
      </c>
      <c r="I3" s="211" t="s">
        <v>117</v>
      </c>
      <c r="J3" s="212" t="s">
        <v>746</v>
      </c>
      <c r="K3" s="332" t="s">
        <v>103</v>
      </c>
      <c r="L3" s="330" t="s">
        <v>569</v>
      </c>
      <c r="M3" s="330" t="s">
        <v>232</v>
      </c>
      <c r="N3" s="330" t="s">
        <v>109</v>
      </c>
      <c r="O3" s="330" t="s">
        <v>1138</v>
      </c>
      <c r="P3" s="330" t="s">
        <v>113</v>
      </c>
      <c r="Q3" s="330" t="s">
        <v>115</v>
      </c>
      <c r="R3" s="330" t="s">
        <v>117</v>
      </c>
      <c r="S3" s="330" t="s">
        <v>747</v>
      </c>
      <c r="T3" s="330" t="s">
        <v>748</v>
      </c>
      <c r="U3" s="213" t="s">
        <v>746</v>
      </c>
      <c r="V3" s="1761"/>
    </row>
    <row r="4" spans="1:22" ht="13.5" customHeight="1" x14ac:dyDescent="0.2">
      <c r="A4" s="214" t="s">
        <v>739</v>
      </c>
      <c r="B4" s="215"/>
      <c r="C4" s="215"/>
      <c r="D4" s="215"/>
      <c r="E4" s="215"/>
      <c r="F4" s="215"/>
      <c r="G4" s="215"/>
      <c r="H4" s="215"/>
      <c r="I4" s="215"/>
      <c r="J4" s="216"/>
      <c r="K4" s="329"/>
      <c r="L4" s="329"/>
      <c r="M4" s="215"/>
      <c r="N4" s="331"/>
      <c r="O4" s="215"/>
      <c r="P4" s="331"/>
      <c r="Q4" s="331"/>
      <c r="R4" s="331"/>
      <c r="S4" s="215"/>
      <c r="T4" s="215"/>
      <c r="U4" s="216"/>
      <c r="V4" s="217"/>
    </row>
    <row r="5" spans="1:22" ht="14.45" customHeight="1" x14ac:dyDescent="0.2">
      <c r="A5" s="218" t="s">
        <v>551</v>
      </c>
      <c r="B5" s="536"/>
      <c r="C5" s="536"/>
      <c r="D5" s="536">
        <v>10262</v>
      </c>
      <c r="E5" s="536"/>
      <c r="F5" s="536"/>
      <c r="G5" s="536">
        <v>2132</v>
      </c>
      <c r="H5" s="536"/>
      <c r="I5" s="536"/>
      <c r="J5" s="479">
        <f>SUM(B5:I5)</f>
        <v>12394</v>
      </c>
      <c r="K5" s="538"/>
      <c r="L5" s="539"/>
      <c r="M5" s="539">
        <v>3849</v>
      </c>
      <c r="N5" s="539"/>
      <c r="O5" s="539"/>
      <c r="P5" s="539"/>
      <c r="Q5" s="539"/>
      <c r="R5" s="539"/>
      <c r="S5" s="539"/>
      <c r="T5" s="539">
        <v>42355</v>
      </c>
      <c r="U5" s="479">
        <f>SUM(K5:T5)</f>
        <v>46204</v>
      </c>
      <c r="V5" s="540">
        <f t="shared" ref="V5:V22" si="0">SUM(U5,J5)</f>
        <v>58598</v>
      </c>
    </row>
    <row r="6" spans="1:22" ht="25.5" customHeight="1" x14ac:dyDescent="0.2">
      <c r="A6" s="219" t="s">
        <v>552</v>
      </c>
      <c r="B6" s="536"/>
      <c r="C6" s="536"/>
      <c r="D6" s="536">
        <v>533</v>
      </c>
      <c r="E6" s="536"/>
      <c r="F6" s="536"/>
      <c r="G6" s="536">
        <v>922</v>
      </c>
      <c r="H6" s="536"/>
      <c r="I6" s="536"/>
      <c r="J6" s="479">
        <f t="shared" ref="J6:J25" si="1">SUM(B6:I6)</f>
        <v>1455</v>
      </c>
      <c r="K6" s="538">
        <v>14000</v>
      </c>
      <c r="L6" s="539">
        <v>1820</v>
      </c>
      <c r="M6" s="539">
        <v>10000</v>
      </c>
      <c r="N6" s="539"/>
      <c r="O6" s="539">
        <v>15820</v>
      </c>
      <c r="P6" s="539">
        <v>24197</v>
      </c>
      <c r="Q6" s="539">
        <v>25000</v>
      </c>
      <c r="R6" s="539"/>
      <c r="S6" s="539"/>
      <c r="T6" s="539">
        <v>154896</v>
      </c>
      <c r="U6" s="479">
        <f t="shared" ref="U6:U24" si="2">SUM(K6:T6)</f>
        <v>245733</v>
      </c>
      <c r="V6" s="540">
        <f t="shared" si="0"/>
        <v>247188</v>
      </c>
    </row>
    <row r="7" spans="1:22" ht="15" customHeight="1" x14ac:dyDescent="0.2">
      <c r="A7" s="220" t="s">
        <v>553</v>
      </c>
      <c r="B7" s="536"/>
      <c r="C7" s="536"/>
      <c r="D7" s="536">
        <v>2950</v>
      </c>
      <c r="E7" s="536"/>
      <c r="F7" s="536"/>
      <c r="G7" s="536">
        <v>3759</v>
      </c>
      <c r="H7" s="536"/>
      <c r="I7" s="536"/>
      <c r="J7" s="479">
        <f t="shared" si="1"/>
        <v>6709</v>
      </c>
      <c r="K7" s="538">
        <v>7500</v>
      </c>
      <c r="L7" s="539">
        <v>975</v>
      </c>
      <c r="M7" s="539">
        <v>10000</v>
      </c>
      <c r="N7" s="539"/>
      <c r="O7" s="539">
        <v>8475</v>
      </c>
      <c r="P7" s="539">
        <v>25000</v>
      </c>
      <c r="Q7" s="539">
        <v>19318</v>
      </c>
      <c r="R7" s="539"/>
      <c r="S7" s="539"/>
      <c r="T7" s="539">
        <v>54872</v>
      </c>
      <c r="U7" s="479">
        <f t="shared" si="2"/>
        <v>126140</v>
      </c>
      <c r="V7" s="540">
        <f t="shared" si="0"/>
        <v>132849</v>
      </c>
    </row>
    <row r="8" spans="1:22" ht="27.75" customHeight="1" x14ac:dyDescent="0.2">
      <c r="A8" s="220" t="s">
        <v>570</v>
      </c>
      <c r="B8" s="536"/>
      <c r="C8" s="536"/>
      <c r="D8" s="536">
        <v>1337</v>
      </c>
      <c r="E8" s="536"/>
      <c r="F8" s="536"/>
      <c r="G8" s="536">
        <v>93</v>
      </c>
      <c r="H8" s="536"/>
      <c r="I8" s="536"/>
      <c r="J8" s="479">
        <f t="shared" si="1"/>
        <v>1430</v>
      </c>
      <c r="K8" s="538">
        <v>25000</v>
      </c>
      <c r="L8" s="539">
        <v>3250</v>
      </c>
      <c r="M8" s="539">
        <v>7747</v>
      </c>
      <c r="N8" s="539">
        <v>2352</v>
      </c>
      <c r="O8" s="539">
        <v>28250</v>
      </c>
      <c r="P8" s="539">
        <v>16000</v>
      </c>
      <c r="Q8" s="539"/>
      <c r="R8" s="539"/>
      <c r="S8" s="539"/>
      <c r="T8" s="539">
        <v>52903</v>
      </c>
      <c r="U8" s="479">
        <f t="shared" si="2"/>
        <v>135502</v>
      </c>
      <c r="V8" s="540">
        <f t="shared" si="0"/>
        <v>136932</v>
      </c>
    </row>
    <row r="9" spans="1:22" ht="25.5" customHeight="1" x14ac:dyDescent="0.2">
      <c r="A9" s="220" t="s">
        <v>682</v>
      </c>
      <c r="B9" s="536"/>
      <c r="C9" s="536"/>
      <c r="D9" s="536">
        <v>351</v>
      </c>
      <c r="E9" s="536"/>
      <c r="F9" s="536"/>
      <c r="G9" s="536"/>
      <c r="H9" s="536"/>
      <c r="I9" s="536"/>
      <c r="J9" s="479">
        <f t="shared" si="1"/>
        <v>351</v>
      </c>
      <c r="K9" s="538">
        <v>3000</v>
      </c>
      <c r="L9" s="539">
        <v>390</v>
      </c>
      <c r="M9" s="539">
        <v>189</v>
      </c>
      <c r="N9" s="539"/>
      <c r="O9" s="539"/>
      <c r="P9" s="539"/>
      <c r="Q9" s="539">
        <v>1694</v>
      </c>
      <c r="R9" s="539"/>
      <c r="S9" s="539"/>
      <c r="T9" s="539">
        <v>33198</v>
      </c>
      <c r="U9" s="479">
        <f t="shared" si="2"/>
        <v>38471</v>
      </c>
      <c r="V9" s="540">
        <f t="shared" si="0"/>
        <v>38822</v>
      </c>
    </row>
    <row r="10" spans="1:22" x14ac:dyDescent="0.2">
      <c r="A10" s="220" t="s">
        <v>683</v>
      </c>
      <c r="B10" s="536"/>
      <c r="C10" s="536"/>
      <c r="D10" s="536">
        <v>30</v>
      </c>
      <c r="E10" s="536"/>
      <c r="F10" s="536"/>
      <c r="G10" s="536"/>
      <c r="H10" s="536"/>
      <c r="I10" s="536"/>
      <c r="J10" s="479">
        <f t="shared" si="1"/>
        <v>30</v>
      </c>
      <c r="K10" s="538">
        <v>3885</v>
      </c>
      <c r="L10" s="539">
        <v>505</v>
      </c>
      <c r="M10" s="539">
        <v>189</v>
      </c>
      <c r="N10" s="539"/>
      <c r="O10" s="539"/>
      <c r="P10" s="539"/>
      <c r="Q10" s="539">
        <v>988</v>
      </c>
      <c r="R10" s="539"/>
      <c r="S10" s="539">
        <v>411</v>
      </c>
      <c r="T10" s="539">
        <v>24904</v>
      </c>
      <c r="U10" s="479">
        <f t="shared" si="2"/>
        <v>30882</v>
      </c>
      <c r="V10" s="540">
        <f t="shared" si="0"/>
        <v>30912</v>
      </c>
    </row>
    <row r="11" spans="1:22" x14ac:dyDescent="0.2">
      <c r="A11" s="220" t="s">
        <v>557</v>
      </c>
      <c r="B11" s="536"/>
      <c r="C11" s="536"/>
      <c r="D11" s="536">
        <v>39</v>
      </c>
      <c r="E11" s="536"/>
      <c r="F11" s="536"/>
      <c r="G11" s="536">
        <v>1800</v>
      </c>
      <c r="H11" s="536">
        <v>600</v>
      </c>
      <c r="I11" s="536"/>
      <c r="J11" s="479">
        <f t="shared" si="1"/>
        <v>2439</v>
      </c>
      <c r="K11" s="538">
        <v>3000</v>
      </c>
      <c r="L11" s="539">
        <v>390</v>
      </c>
      <c r="M11" s="539">
        <v>188</v>
      </c>
      <c r="N11" s="539"/>
      <c r="O11" s="539"/>
      <c r="P11" s="539"/>
      <c r="Q11" s="539">
        <v>1040</v>
      </c>
      <c r="R11" s="539"/>
      <c r="S11" s="539"/>
      <c r="T11" s="539">
        <v>18318</v>
      </c>
      <c r="U11" s="479">
        <f t="shared" si="2"/>
        <v>22936</v>
      </c>
      <c r="V11" s="540">
        <f t="shared" si="0"/>
        <v>25375</v>
      </c>
    </row>
    <row r="12" spans="1:22" x14ac:dyDescent="0.2">
      <c r="A12" s="220" t="s">
        <v>558</v>
      </c>
      <c r="B12" s="536"/>
      <c r="C12" s="536"/>
      <c r="D12" s="536">
        <v>87</v>
      </c>
      <c r="E12" s="536"/>
      <c r="F12" s="536"/>
      <c r="G12" s="536">
        <v>82</v>
      </c>
      <c r="H12" s="536"/>
      <c r="I12" s="536"/>
      <c r="J12" s="479">
        <f t="shared" si="1"/>
        <v>169</v>
      </c>
      <c r="K12" s="538">
        <v>3000</v>
      </c>
      <c r="L12" s="539">
        <v>390</v>
      </c>
      <c r="M12" s="539">
        <v>189</v>
      </c>
      <c r="N12" s="539"/>
      <c r="O12" s="539"/>
      <c r="P12" s="539">
        <v>1566</v>
      </c>
      <c r="Q12" s="539"/>
      <c r="R12" s="539"/>
      <c r="S12" s="539">
        <v>579</v>
      </c>
      <c r="T12" s="539">
        <v>16284</v>
      </c>
      <c r="U12" s="479">
        <f t="shared" si="2"/>
        <v>22008</v>
      </c>
      <c r="V12" s="540">
        <f t="shared" si="0"/>
        <v>22177</v>
      </c>
    </row>
    <row r="13" spans="1:22" ht="24" x14ac:dyDescent="0.2">
      <c r="A13" s="220" t="s">
        <v>559</v>
      </c>
      <c r="B13" s="536"/>
      <c r="C13" s="536"/>
      <c r="D13" s="536"/>
      <c r="E13" s="536"/>
      <c r="F13" s="536"/>
      <c r="G13" s="536"/>
      <c r="H13" s="536"/>
      <c r="I13" s="536"/>
      <c r="J13" s="479">
        <f t="shared" si="1"/>
        <v>0</v>
      </c>
      <c r="K13" s="538">
        <v>1900</v>
      </c>
      <c r="L13" s="539">
        <v>445</v>
      </c>
      <c r="M13" s="539">
        <v>99</v>
      </c>
      <c r="N13" s="539"/>
      <c r="O13" s="539"/>
      <c r="P13" s="539"/>
      <c r="Q13" s="539"/>
      <c r="R13" s="539"/>
      <c r="S13" s="539">
        <v>200</v>
      </c>
      <c r="T13" s="539">
        <v>2300</v>
      </c>
      <c r="U13" s="479">
        <f t="shared" si="2"/>
        <v>4944</v>
      </c>
      <c r="V13" s="540">
        <f t="shared" si="0"/>
        <v>4944</v>
      </c>
    </row>
    <row r="14" spans="1:22" x14ac:dyDescent="0.2">
      <c r="A14" s="221" t="s">
        <v>560</v>
      </c>
      <c r="B14" s="536"/>
      <c r="C14" s="536"/>
      <c r="D14" s="536">
        <v>1389</v>
      </c>
      <c r="E14" s="536"/>
      <c r="F14" s="536"/>
      <c r="G14" s="536">
        <v>43</v>
      </c>
      <c r="H14" s="536"/>
      <c r="I14" s="536"/>
      <c r="J14" s="479">
        <f t="shared" si="1"/>
        <v>1432</v>
      </c>
      <c r="K14" s="538"/>
      <c r="L14" s="539"/>
      <c r="M14" s="539">
        <v>307</v>
      </c>
      <c r="N14" s="539"/>
      <c r="O14" s="539"/>
      <c r="P14" s="539"/>
      <c r="Q14" s="539">
        <v>2000</v>
      </c>
      <c r="R14" s="539"/>
      <c r="S14" s="539">
        <v>10450</v>
      </c>
      <c r="T14" s="539">
        <v>12550</v>
      </c>
      <c r="U14" s="479">
        <f t="shared" si="2"/>
        <v>25307</v>
      </c>
      <c r="V14" s="540">
        <f t="shared" si="0"/>
        <v>26739</v>
      </c>
    </row>
    <row r="15" spans="1:22" ht="24" x14ac:dyDescent="0.2">
      <c r="A15" s="220" t="s">
        <v>561</v>
      </c>
      <c r="B15" s="536"/>
      <c r="C15" s="536"/>
      <c r="D15" s="536"/>
      <c r="E15" s="536"/>
      <c r="F15" s="536"/>
      <c r="G15" s="536"/>
      <c r="H15" s="536"/>
      <c r="I15" s="536"/>
      <c r="J15" s="479">
        <f t="shared" si="1"/>
        <v>0</v>
      </c>
      <c r="K15" s="538">
        <v>896</v>
      </c>
      <c r="L15" s="539">
        <v>250</v>
      </c>
      <c r="M15" s="539"/>
      <c r="N15" s="539"/>
      <c r="O15" s="539"/>
      <c r="P15" s="539"/>
      <c r="Q15" s="539"/>
      <c r="R15" s="539"/>
      <c r="S15" s="539"/>
      <c r="T15" s="539">
        <v>1000</v>
      </c>
      <c r="U15" s="479">
        <f t="shared" si="2"/>
        <v>2146</v>
      </c>
      <c r="V15" s="540">
        <f t="shared" si="0"/>
        <v>2146</v>
      </c>
    </row>
    <row r="16" spans="1:22" x14ac:dyDescent="0.2">
      <c r="A16" s="220" t="s">
        <v>740</v>
      </c>
      <c r="B16" s="536"/>
      <c r="C16" s="536"/>
      <c r="D16" s="536">
        <v>679</v>
      </c>
      <c r="E16" s="536"/>
      <c r="F16" s="536"/>
      <c r="G16" s="536"/>
      <c r="H16" s="536"/>
      <c r="I16" s="536"/>
      <c r="J16" s="479">
        <f t="shared" si="1"/>
        <v>679</v>
      </c>
      <c r="K16" s="538">
        <v>2000</v>
      </c>
      <c r="L16" s="539">
        <v>560</v>
      </c>
      <c r="M16" s="539">
        <v>6623</v>
      </c>
      <c r="N16" s="539"/>
      <c r="O16" s="539">
        <v>2560</v>
      </c>
      <c r="P16" s="539"/>
      <c r="Q16" s="539"/>
      <c r="R16" s="539"/>
      <c r="S16" s="539"/>
      <c r="T16" s="539">
        <v>13000</v>
      </c>
      <c r="U16" s="479">
        <f t="shared" si="2"/>
        <v>24743</v>
      </c>
      <c r="V16" s="540">
        <f t="shared" si="0"/>
        <v>25422</v>
      </c>
    </row>
    <row r="17" spans="1:22" x14ac:dyDescent="0.2">
      <c r="A17" s="203" t="s">
        <v>1354</v>
      </c>
      <c r="B17" s="536"/>
      <c r="C17" s="536"/>
      <c r="D17" s="536">
        <v>1676</v>
      </c>
      <c r="E17" s="536"/>
      <c r="F17" s="536"/>
      <c r="G17" s="536"/>
      <c r="H17" s="536"/>
      <c r="I17" s="536"/>
      <c r="J17" s="479">
        <f t="shared" si="1"/>
        <v>1676</v>
      </c>
      <c r="K17" s="538">
        <v>4000</v>
      </c>
      <c r="L17" s="539">
        <v>1120</v>
      </c>
      <c r="M17" s="539">
        <v>9898</v>
      </c>
      <c r="N17" s="539"/>
      <c r="O17" s="539">
        <v>29820</v>
      </c>
      <c r="P17" s="539">
        <v>19500</v>
      </c>
      <c r="Q17" s="539">
        <v>3000</v>
      </c>
      <c r="R17" s="539"/>
      <c r="S17" s="539">
        <v>38324</v>
      </c>
      <c r="T17" s="539"/>
      <c r="U17" s="479">
        <f t="shared" si="2"/>
        <v>105662</v>
      </c>
      <c r="V17" s="540">
        <f t="shared" si="0"/>
        <v>107338</v>
      </c>
    </row>
    <row r="18" spans="1:22" x14ac:dyDescent="0.2">
      <c r="A18" s="222" t="s">
        <v>686</v>
      </c>
      <c r="B18" s="536"/>
      <c r="C18" s="536"/>
      <c r="D18" s="536">
        <v>6560</v>
      </c>
      <c r="E18" s="536"/>
      <c r="F18" s="536"/>
      <c r="G18" s="536">
        <v>10212</v>
      </c>
      <c r="H18" s="536"/>
      <c r="I18" s="536"/>
      <c r="J18" s="479">
        <f t="shared" si="1"/>
        <v>16772</v>
      </c>
      <c r="K18" s="538"/>
      <c r="L18" s="539"/>
      <c r="M18" s="539">
        <v>-386</v>
      </c>
      <c r="N18" s="539"/>
      <c r="O18" s="539"/>
      <c r="P18" s="539"/>
      <c r="Q18" s="539"/>
      <c r="R18" s="539"/>
      <c r="S18" s="539">
        <v>24905</v>
      </c>
      <c r="T18" s="539">
        <v>42323</v>
      </c>
      <c r="U18" s="479">
        <f t="shared" si="2"/>
        <v>66842</v>
      </c>
      <c r="V18" s="540">
        <f t="shared" si="0"/>
        <v>83614</v>
      </c>
    </row>
    <row r="19" spans="1:22" x14ac:dyDescent="0.2">
      <c r="A19" s="222" t="s">
        <v>564</v>
      </c>
      <c r="B19" s="536"/>
      <c r="C19" s="536"/>
      <c r="D19" s="536">
        <v>165</v>
      </c>
      <c r="E19" s="536"/>
      <c r="F19" s="536"/>
      <c r="G19" s="536"/>
      <c r="H19" s="536"/>
      <c r="I19" s="536"/>
      <c r="J19" s="479">
        <f t="shared" si="1"/>
        <v>165</v>
      </c>
      <c r="K19" s="538"/>
      <c r="L19" s="539"/>
      <c r="M19" s="539">
        <v>1972</v>
      </c>
      <c r="N19" s="539"/>
      <c r="O19" s="539"/>
      <c r="P19" s="539"/>
      <c r="Q19" s="539"/>
      <c r="R19" s="539"/>
      <c r="S19" s="539">
        <v>7519</v>
      </c>
      <c r="T19" s="539">
        <v>6316</v>
      </c>
      <c r="U19" s="479">
        <f t="shared" si="2"/>
        <v>15807</v>
      </c>
      <c r="V19" s="540">
        <f t="shared" si="0"/>
        <v>15972</v>
      </c>
    </row>
    <row r="20" spans="1:22" ht="27.75" customHeight="1" x14ac:dyDescent="0.2">
      <c r="A20" s="220" t="s">
        <v>571</v>
      </c>
      <c r="B20" s="536"/>
      <c r="C20" s="536"/>
      <c r="D20" s="536"/>
      <c r="E20" s="536"/>
      <c r="F20" s="536"/>
      <c r="G20" s="536"/>
      <c r="H20" s="536"/>
      <c r="I20" s="536"/>
      <c r="J20" s="479">
        <f t="shared" si="1"/>
        <v>0</v>
      </c>
      <c r="K20" s="538"/>
      <c r="L20" s="539"/>
      <c r="M20" s="539">
        <v>2560</v>
      </c>
      <c r="N20" s="539"/>
      <c r="O20" s="539"/>
      <c r="P20" s="539"/>
      <c r="Q20" s="539"/>
      <c r="R20" s="539"/>
      <c r="S20" s="539">
        <v>3226</v>
      </c>
      <c r="T20" s="539">
        <v>15774</v>
      </c>
      <c r="U20" s="479">
        <f t="shared" si="2"/>
        <v>21560</v>
      </c>
      <c r="V20" s="540">
        <f t="shared" si="0"/>
        <v>21560</v>
      </c>
    </row>
    <row r="21" spans="1:22" ht="14.25" customHeight="1" x14ac:dyDescent="0.2">
      <c r="A21" s="222" t="s">
        <v>566</v>
      </c>
      <c r="B21" s="536"/>
      <c r="C21" s="536"/>
      <c r="D21" s="536"/>
      <c r="E21" s="536"/>
      <c r="F21" s="536"/>
      <c r="G21" s="536"/>
      <c r="H21" s="536"/>
      <c r="I21" s="536"/>
      <c r="J21" s="479">
        <f t="shared" si="1"/>
        <v>0</v>
      </c>
      <c r="K21" s="538"/>
      <c r="L21" s="539"/>
      <c r="M21" s="539"/>
      <c r="N21" s="539"/>
      <c r="O21" s="539"/>
      <c r="P21" s="539"/>
      <c r="Q21" s="539"/>
      <c r="R21" s="539"/>
      <c r="S21" s="539"/>
      <c r="T21" s="539">
        <v>10968</v>
      </c>
      <c r="U21" s="479">
        <f t="shared" si="2"/>
        <v>10968</v>
      </c>
      <c r="V21" s="540">
        <f t="shared" si="0"/>
        <v>10968</v>
      </c>
    </row>
    <row r="22" spans="1:22" ht="14.25" customHeight="1" x14ac:dyDescent="0.2">
      <c r="A22" s="423" t="s">
        <v>1353</v>
      </c>
      <c r="B22" s="536"/>
      <c r="C22" s="536"/>
      <c r="D22" s="536">
        <v>101</v>
      </c>
      <c r="E22" s="536"/>
      <c r="F22" s="536"/>
      <c r="G22" s="536"/>
      <c r="H22" s="536"/>
      <c r="I22" s="536"/>
      <c r="J22" s="479">
        <f t="shared" si="1"/>
        <v>101</v>
      </c>
      <c r="K22" s="541"/>
      <c r="L22" s="542"/>
      <c r="M22" s="542"/>
      <c r="N22" s="542"/>
      <c r="O22" s="542">
        <v>959</v>
      </c>
      <c r="P22" s="542"/>
      <c r="Q22" s="542"/>
      <c r="R22" s="542"/>
      <c r="S22" s="542"/>
      <c r="T22" s="542">
        <v>14772</v>
      </c>
      <c r="U22" s="479">
        <f t="shared" si="2"/>
        <v>15731</v>
      </c>
      <c r="V22" s="540">
        <f t="shared" si="0"/>
        <v>15832</v>
      </c>
    </row>
    <row r="23" spans="1:22" ht="25.5" customHeight="1" x14ac:dyDescent="0.2">
      <c r="A23" s="223" t="s">
        <v>741</v>
      </c>
      <c r="B23" s="531">
        <f t="shared" ref="B23:I23" si="3">SUM(B5:B22)</f>
        <v>0</v>
      </c>
      <c r="C23" s="531">
        <f t="shared" si="3"/>
        <v>0</v>
      </c>
      <c r="D23" s="531">
        <f t="shared" si="3"/>
        <v>26159</v>
      </c>
      <c r="E23" s="531">
        <f t="shared" si="3"/>
        <v>0</v>
      </c>
      <c r="F23" s="531">
        <f t="shared" si="3"/>
        <v>0</v>
      </c>
      <c r="G23" s="531">
        <f t="shared" si="3"/>
        <v>19043</v>
      </c>
      <c r="H23" s="531">
        <f t="shared" si="3"/>
        <v>600</v>
      </c>
      <c r="I23" s="532">
        <f t="shared" si="3"/>
        <v>0</v>
      </c>
      <c r="J23" s="533">
        <f t="shared" si="1"/>
        <v>45802</v>
      </c>
      <c r="K23" s="531">
        <f t="shared" ref="K23:V23" si="4">SUM(K5:K22)</f>
        <v>68181</v>
      </c>
      <c r="L23" s="531">
        <f t="shared" si="4"/>
        <v>10095</v>
      </c>
      <c r="M23" s="531">
        <f t="shared" si="4"/>
        <v>53424</v>
      </c>
      <c r="N23" s="531">
        <f t="shared" si="4"/>
        <v>2352</v>
      </c>
      <c r="O23" s="531">
        <f t="shared" si="4"/>
        <v>85884</v>
      </c>
      <c r="P23" s="531">
        <f t="shared" si="4"/>
        <v>86263</v>
      </c>
      <c r="Q23" s="531">
        <f t="shared" si="4"/>
        <v>53040</v>
      </c>
      <c r="R23" s="531">
        <f t="shared" si="4"/>
        <v>0</v>
      </c>
      <c r="S23" s="531">
        <f t="shared" si="4"/>
        <v>85614</v>
      </c>
      <c r="T23" s="531">
        <f t="shared" si="4"/>
        <v>516733</v>
      </c>
      <c r="U23" s="534">
        <f t="shared" si="4"/>
        <v>961586</v>
      </c>
      <c r="V23" s="535">
        <f t="shared" si="4"/>
        <v>1007388</v>
      </c>
    </row>
    <row r="24" spans="1:22" ht="14.45" customHeight="1" x14ac:dyDescent="0.2">
      <c r="A24" s="224" t="s">
        <v>688</v>
      </c>
      <c r="B24" s="191"/>
      <c r="C24" s="191"/>
      <c r="D24" s="191"/>
      <c r="E24" s="191"/>
      <c r="F24" s="191"/>
      <c r="G24" s="191"/>
      <c r="H24" s="191"/>
      <c r="I24" s="191"/>
      <c r="J24" s="479">
        <f>SUM(B24:I24)</f>
        <v>0</v>
      </c>
      <c r="K24" s="474"/>
      <c r="L24" s="474"/>
      <c r="M24" s="191"/>
      <c r="N24" s="480"/>
      <c r="O24" s="191">
        <v>34362</v>
      </c>
      <c r="P24" s="480"/>
      <c r="Q24" s="480"/>
      <c r="R24" s="480"/>
      <c r="S24" s="191">
        <v>3212353</v>
      </c>
      <c r="T24" s="191">
        <v>1327749</v>
      </c>
      <c r="U24" s="479">
        <f t="shared" si="2"/>
        <v>4574464</v>
      </c>
      <c r="V24" s="481">
        <f>SUM(U24,J24)</f>
        <v>4574464</v>
      </c>
    </row>
    <row r="25" spans="1:22" ht="27" customHeight="1" x14ac:dyDescent="0.2">
      <c r="A25" s="225" t="s">
        <v>742</v>
      </c>
      <c r="B25" s="531">
        <f>SUM(B23:B24)</f>
        <v>0</v>
      </c>
      <c r="C25" s="531">
        <f t="shared" ref="C25:I25" si="5">SUM(C23:C24)</f>
        <v>0</v>
      </c>
      <c r="D25" s="531">
        <f t="shared" si="5"/>
        <v>26159</v>
      </c>
      <c r="E25" s="531">
        <f t="shared" si="5"/>
        <v>0</v>
      </c>
      <c r="F25" s="531">
        <f t="shared" si="5"/>
        <v>0</v>
      </c>
      <c r="G25" s="531">
        <f t="shared" si="5"/>
        <v>19043</v>
      </c>
      <c r="H25" s="531">
        <f t="shared" si="5"/>
        <v>600</v>
      </c>
      <c r="I25" s="531">
        <f t="shared" si="5"/>
        <v>0</v>
      </c>
      <c r="J25" s="533">
        <f t="shared" si="1"/>
        <v>45802</v>
      </c>
      <c r="K25" s="537">
        <f>SUM(K23:K24)</f>
        <v>68181</v>
      </c>
      <c r="L25" s="537">
        <f t="shared" ref="L25:V25" si="6">SUM(L23:L24)</f>
        <v>10095</v>
      </c>
      <c r="M25" s="537">
        <f t="shared" si="6"/>
        <v>53424</v>
      </c>
      <c r="N25" s="537">
        <f t="shared" si="6"/>
        <v>2352</v>
      </c>
      <c r="O25" s="537">
        <f t="shared" si="6"/>
        <v>120246</v>
      </c>
      <c r="P25" s="537">
        <f t="shared" si="6"/>
        <v>86263</v>
      </c>
      <c r="Q25" s="537">
        <f t="shared" si="6"/>
        <v>53040</v>
      </c>
      <c r="R25" s="537">
        <f t="shared" si="6"/>
        <v>0</v>
      </c>
      <c r="S25" s="537">
        <f t="shared" si="6"/>
        <v>3297967</v>
      </c>
      <c r="T25" s="537">
        <f t="shared" si="6"/>
        <v>1844482</v>
      </c>
      <c r="U25" s="625">
        <f t="shared" si="6"/>
        <v>5536050</v>
      </c>
      <c r="V25" s="626">
        <f t="shared" si="6"/>
        <v>5581852</v>
      </c>
    </row>
    <row r="26" spans="1:22" x14ac:dyDescent="0.2">
      <c r="A26" s="192"/>
    </row>
    <row r="27" spans="1:22" x14ac:dyDescent="0.2">
      <c r="A27" s="192"/>
    </row>
    <row r="31" spans="1:22" x14ac:dyDescent="0.2">
      <c r="G31" s="170" t="s">
        <v>749</v>
      </c>
    </row>
  </sheetData>
  <mergeCells count="5">
    <mergeCell ref="A1:A3"/>
    <mergeCell ref="B1:U1"/>
    <mergeCell ref="V1:V3"/>
    <mergeCell ref="B2:J2"/>
    <mergeCell ref="K2:U2"/>
  </mergeCells>
  <printOptions horizontalCentered="1" verticalCentered="1"/>
  <pageMargins left="0.39370078740157483" right="0.39370078740157483" top="0.70866141732283472" bottom="0.27559055118110237" header="0.39370078740157483" footer="0.51181102362204722"/>
  <pageSetup paperSize="9" scale="63" orientation="landscape" r:id="rId1"/>
  <headerFooter alignWithMargins="0">
    <oddHeader>&amp;C&amp;"Times New Roman CE,Félkövér dőlt"ZALAEGERSZEG MEGYEI  JOGÚ  VÁROS  ÖNKORMÁNYZATA 2025. ÉVI MARADVÁNYÁNAK VISSZATERVEZÉSE
&amp;R&amp;"Times New Roman CE,Félkövér dőlt"14. melléklet
Adatok: ezer Ft-ban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8"/>
  <sheetViews>
    <sheetView zoomScale="91" zoomScaleNormal="91" workbookViewId="0">
      <pane ySplit="2" topLeftCell="A14" activePane="bottomLeft" state="frozen"/>
      <selection activeCell="A33" sqref="A33"/>
      <selection pane="bottomLeft" activeCell="C36" sqref="C36"/>
    </sheetView>
  </sheetViews>
  <sheetFormatPr defaultRowHeight="12.75" x14ac:dyDescent="0.2"/>
  <cols>
    <col min="1" max="1" width="24.1640625" style="170" customWidth="1"/>
    <col min="2" max="2" width="9.33203125" style="170" customWidth="1"/>
    <col min="3" max="3" width="13.33203125" style="170" customWidth="1"/>
    <col min="4" max="4" width="11" style="170" customWidth="1"/>
    <col min="5" max="5" width="11.6640625" style="170" customWidth="1"/>
    <col min="6" max="6" width="12.83203125" style="170" customWidth="1"/>
    <col min="7" max="7" width="10.5" style="170" customWidth="1"/>
    <col min="8" max="8" width="10.83203125" style="170" customWidth="1"/>
    <col min="9" max="9" width="13.1640625" style="170" customWidth="1"/>
    <col min="10" max="10" width="7.5" style="170" customWidth="1"/>
    <col min="11" max="11" width="11.5" style="170" customWidth="1"/>
    <col min="12" max="12" width="11.6640625" style="170" customWidth="1"/>
    <col min="13" max="13" width="8.6640625" style="170" customWidth="1"/>
    <col min="14" max="14" width="10" style="170" customWidth="1"/>
    <col min="15" max="15" width="11.33203125" style="170" customWidth="1"/>
    <col min="16" max="16" width="9.6640625" style="170" customWidth="1"/>
    <col min="17" max="17" width="11.83203125" style="170" customWidth="1"/>
    <col min="18" max="18" width="12.6640625" style="170" customWidth="1"/>
    <col min="19" max="19" width="9.33203125" style="170" customWidth="1"/>
    <col min="20" max="20" width="8.83203125" style="170" customWidth="1"/>
    <col min="21" max="21" width="12.5" style="170" customWidth="1"/>
    <col min="22" max="257" width="9.33203125" style="170"/>
    <col min="258" max="258" width="24.1640625" style="170" customWidth="1"/>
    <col min="259" max="259" width="7.5" style="170" customWidth="1"/>
    <col min="260" max="260" width="13.33203125" style="170" customWidth="1"/>
    <col min="261" max="261" width="11" style="170" customWidth="1"/>
    <col min="262" max="262" width="10.33203125" style="170" customWidth="1"/>
    <col min="263" max="263" width="12.83203125" style="170" customWidth="1"/>
    <col min="264" max="264" width="10.5" style="170" customWidth="1"/>
    <col min="265" max="265" width="9.33203125" style="170"/>
    <col min="266" max="266" width="13.1640625" style="170" customWidth="1"/>
    <col min="267" max="267" width="7.5" style="170" customWidth="1"/>
    <col min="268" max="268" width="10.33203125" style="170" customWidth="1"/>
    <col min="269" max="269" width="10" style="170" customWidth="1"/>
    <col min="270" max="270" width="7.5" style="170" customWidth="1"/>
    <col min="271" max="271" width="11.33203125" style="170" customWidth="1"/>
    <col min="272" max="272" width="7.6640625" style="170" customWidth="1"/>
    <col min="273" max="273" width="11.83203125" style="170" customWidth="1"/>
    <col min="274" max="274" width="10.5" style="170" customWidth="1"/>
    <col min="275" max="275" width="9.33203125" style="170"/>
    <col min="276" max="276" width="7.6640625" style="170" customWidth="1"/>
    <col min="277" max="277" width="12.5" style="170" customWidth="1"/>
    <col min="278" max="513" width="9.33203125" style="170"/>
    <col min="514" max="514" width="24.1640625" style="170" customWidth="1"/>
    <col min="515" max="515" width="7.5" style="170" customWidth="1"/>
    <col min="516" max="516" width="13.33203125" style="170" customWidth="1"/>
    <col min="517" max="517" width="11" style="170" customWidth="1"/>
    <col min="518" max="518" width="10.33203125" style="170" customWidth="1"/>
    <col min="519" max="519" width="12.83203125" style="170" customWidth="1"/>
    <col min="520" max="520" width="10.5" style="170" customWidth="1"/>
    <col min="521" max="521" width="9.33203125" style="170"/>
    <col min="522" max="522" width="13.1640625" style="170" customWidth="1"/>
    <col min="523" max="523" width="7.5" style="170" customWidth="1"/>
    <col min="524" max="524" width="10.33203125" style="170" customWidth="1"/>
    <col min="525" max="525" width="10" style="170" customWidth="1"/>
    <col min="526" max="526" width="7.5" style="170" customWidth="1"/>
    <col min="527" max="527" width="11.33203125" style="170" customWidth="1"/>
    <col min="528" max="528" width="7.6640625" style="170" customWidth="1"/>
    <col min="529" max="529" width="11.83203125" style="170" customWidth="1"/>
    <col min="530" max="530" width="10.5" style="170" customWidth="1"/>
    <col min="531" max="531" width="9.33203125" style="170"/>
    <col min="532" max="532" width="7.6640625" style="170" customWidth="1"/>
    <col min="533" max="533" width="12.5" style="170" customWidth="1"/>
    <col min="534" max="769" width="9.33203125" style="170"/>
    <col min="770" max="770" width="24.1640625" style="170" customWidth="1"/>
    <col min="771" max="771" width="7.5" style="170" customWidth="1"/>
    <col min="772" max="772" width="13.33203125" style="170" customWidth="1"/>
    <col min="773" max="773" width="11" style="170" customWidth="1"/>
    <col min="774" max="774" width="10.33203125" style="170" customWidth="1"/>
    <col min="775" max="775" width="12.83203125" style="170" customWidth="1"/>
    <col min="776" max="776" width="10.5" style="170" customWidth="1"/>
    <col min="777" max="777" width="9.33203125" style="170"/>
    <col min="778" max="778" width="13.1640625" style="170" customWidth="1"/>
    <col min="779" max="779" width="7.5" style="170" customWidth="1"/>
    <col min="780" max="780" width="10.33203125" style="170" customWidth="1"/>
    <col min="781" max="781" width="10" style="170" customWidth="1"/>
    <col min="782" max="782" width="7.5" style="170" customWidth="1"/>
    <col min="783" max="783" width="11.33203125" style="170" customWidth="1"/>
    <col min="784" max="784" width="7.6640625" style="170" customWidth="1"/>
    <col min="785" max="785" width="11.83203125" style="170" customWidth="1"/>
    <col min="786" max="786" width="10.5" style="170" customWidth="1"/>
    <col min="787" max="787" width="9.33203125" style="170"/>
    <col min="788" max="788" width="7.6640625" style="170" customWidth="1"/>
    <col min="789" max="789" width="12.5" style="170" customWidth="1"/>
    <col min="790" max="1025" width="9.33203125" style="170"/>
    <col min="1026" max="1026" width="24.1640625" style="170" customWidth="1"/>
    <col min="1027" max="1027" width="7.5" style="170" customWidth="1"/>
    <col min="1028" max="1028" width="13.33203125" style="170" customWidth="1"/>
    <col min="1029" max="1029" width="11" style="170" customWidth="1"/>
    <col min="1030" max="1030" width="10.33203125" style="170" customWidth="1"/>
    <col min="1031" max="1031" width="12.83203125" style="170" customWidth="1"/>
    <col min="1032" max="1032" width="10.5" style="170" customWidth="1"/>
    <col min="1033" max="1033" width="9.33203125" style="170"/>
    <col min="1034" max="1034" width="13.1640625" style="170" customWidth="1"/>
    <col min="1035" max="1035" width="7.5" style="170" customWidth="1"/>
    <col min="1036" max="1036" width="10.33203125" style="170" customWidth="1"/>
    <col min="1037" max="1037" width="10" style="170" customWidth="1"/>
    <col min="1038" max="1038" width="7.5" style="170" customWidth="1"/>
    <col min="1039" max="1039" width="11.33203125" style="170" customWidth="1"/>
    <col min="1040" max="1040" width="7.6640625" style="170" customWidth="1"/>
    <col min="1041" max="1041" width="11.83203125" style="170" customWidth="1"/>
    <col min="1042" max="1042" width="10.5" style="170" customWidth="1"/>
    <col min="1043" max="1043" width="9.33203125" style="170"/>
    <col min="1044" max="1044" width="7.6640625" style="170" customWidth="1"/>
    <col min="1045" max="1045" width="12.5" style="170" customWidth="1"/>
    <col min="1046" max="1281" width="9.33203125" style="170"/>
    <col min="1282" max="1282" width="24.1640625" style="170" customWidth="1"/>
    <col min="1283" max="1283" width="7.5" style="170" customWidth="1"/>
    <col min="1284" max="1284" width="13.33203125" style="170" customWidth="1"/>
    <col min="1285" max="1285" width="11" style="170" customWidth="1"/>
    <col min="1286" max="1286" width="10.33203125" style="170" customWidth="1"/>
    <col min="1287" max="1287" width="12.83203125" style="170" customWidth="1"/>
    <col min="1288" max="1288" width="10.5" style="170" customWidth="1"/>
    <col min="1289" max="1289" width="9.33203125" style="170"/>
    <col min="1290" max="1290" width="13.1640625" style="170" customWidth="1"/>
    <col min="1291" max="1291" width="7.5" style="170" customWidth="1"/>
    <col min="1292" max="1292" width="10.33203125" style="170" customWidth="1"/>
    <col min="1293" max="1293" width="10" style="170" customWidth="1"/>
    <col min="1294" max="1294" width="7.5" style="170" customWidth="1"/>
    <col min="1295" max="1295" width="11.33203125" style="170" customWidth="1"/>
    <col min="1296" max="1296" width="7.6640625" style="170" customWidth="1"/>
    <col min="1297" max="1297" width="11.83203125" style="170" customWidth="1"/>
    <col min="1298" max="1298" width="10.5" style="170" customWidth="1"/>
    <col min="1299" max="1299" width="9.33203125" style="170"/>
    <col min="1300" max="1300" width="7.6640625" style="170" customWidth="1"/>
    <col min="1301" max="1301" width="12.5" style="170" customWidth="1"/>
    <col min="1302" max="1537" width="9.33203125" style="170"/>
    <col min="1538" max="1538" width="24.1640625" style="170" customWidth="1"/>
    <col min="1539" max="1539" width="7.5" style="170" customWidth="1"/>
    <col min="1540" max="1540" width="13.33203125" style="170" customWidth="1"/>
    <col min="1541" max="1541" width="11" style="170" customWidth="1"/>
    <col min="1542" max="1542" width="10.33203125" style="170" customWidth="1"/>
    <col min="1543" max="1543" width="12.83203125" style="170" customWidth="1"/>
    <col min="1544" max="1544" width="10.5" style="170" customWidth="1"/>
    <col min="1545" max="1545" width="9.33203125" style="170"/>
    <col min="1546" max="1546" width="13.1640625" style="170" customWidth="1"/>
    <col min="1547" max="1547" width="7.5" style="170" customWidth="1"/>
    <col min="1548" max="1548" width="10.33203125" style="170" customWidth="1"/>
    <col min="1549" max="1549" width="10" style="170" customWidth="1"/>
    <col min="1550" max="1550" width="7.5" style="170" customWidth="1"/>
    <col min="1551" max="1551" width="11.33203125" style="170" customWidth="1"/>
    <col min="1552" max="1552" width="7.6640625" style="170" customWidth="1"/>
    <col min="1553" max="1553" width="11.83203125" style="170" customWidth="1"/>
    <col min="1554" max="1554" width="10.5" style="170" customWidth="1"/>
    <col min="1555" max="1555" width="9.33203125" style="170"/>
    <col min="1556" max="1556" width="7.6640625" style="170" customWidth="1"/>
    <col min="1557" max="1557" width="12.5" style="170" customWidth="1"/>
    <col min="1558" max="1793" width="9.33203125" style="170"/>
    <col min="1794" max="1794" width="24.1640625" style="170" customWidth="1"/>
    <col min="1795" max="1795" width="7.5" style="170" customWidth="1"/>
    <col min="1796" max="1796" width="13.33203125" style="170" customWidth="1"/>
    <col min="1797" max="1797" width="11" style="170" customWidth="1"/>
    <col min="1798" max="1798" width="10.33203125" style="170" customWidth="1"/>
    <col min="1799" max="1799" width="12.83203125" style="170" customWidth="1"/>
    <col min="1800" max="1800" width="10.5" style="170" customWidth="1"/>
    <col min="1801" max="1801" width="9.33203125" style="170"/>
    <col min="1802" max="1802" width="13.1640625" style="170" customWidth="1"/>
    <col min="1803" max="1803" width="7.5" style="170" customWidth="1"/>
    <col min="1804" max="1804" width="10.33203125" style="170" customWidth="1"/>
    <col min="1805" max="1805" width="10" style="170" customWidth="1"/>
    <col min="1806" max="1806" width="7.5" style="170" customWidth="1"/>
    <col min="1807" max="1807" width="11.33203125" style="170" customWidth="1"/>
    <col min="1808" max="1808" width="7.6640625" style="170" customWidth="1"/>
    <col min="1809" max="1809" width="11.83203125" style="170" customWidth="1"/>
    <col min="1810" max="1810" width="10.5" style="170" customWidth="1"/>
    <col min="1811" max="1811" width="9.33203125" style="170"/>
    <col min="1812" max="1812" width="7.6640625" style="170" customWidth="1"/>
    <col min="1813" max="1813" width="12.5" style="170" customWidth="1"/>
    <col min="1814" max="2049" width="9.33203125" style="170"/>
    <col min="2050" max="2050" width="24.1640625" style="170" customWidth="1"/>
    <col min="2051" max="2051" width="7.5" style="170" customWidth="1"/>
    <col min="2052" max="2052" width="13.33203125" style="170" customWidth="1"/>
    <col min="2053" max="2053" width="11" style="170" customWidth="1"/>
    <col min="2054" max="2054" width="10.33203125" style="170" customWidth="1"/>
    <col min="2055" max="2055" width="12.83203125" style="170" customWidth="1"/>
    <col min="2056" max="2056" width="10.5" style="170" customWidth="1"/>
    <col min="2057" max="2057" width="9.33203125" style="170"/>
    <col min="2058" max="2058" width="13.1640625" style="170" customWidth="1"/>
    <col min="2059" max="2059" width="7.5" style="170" customWidth="1"/>
    <col min="2060" max="2060" width="10.33203125" style="170" customWidth="1"/>
    <col min="2061" max="2061" width="10" style="170" customWidth="1"/>
    <col min="2062" max="2062" width="7.5" style="170" customWidth="1"/>
    <col min="2063" max="2063" width="11.33203125" style="170" customWidth="1"/>
    <col min="2064" max="2064" width="7.6640625" style="170" customWidth="1"/>
    <col min="2065" max="2065" width="11.83203125" style="170" customWidth="1"/>
    <col min="2066" max="2066" width="10.5" style="170" customWidth="1"/>
    <col min="2067" max="2067" width="9.33203125" style="170"/>
    <col min="2068" max="2068" width="7.6640625" style="170" customWidth="1"/>
    <col min="2069" max="2069" width="12.5" style="170" customWidth="1"/>
    <col min="2070" max="2305" width="9.33203125" style="170"/>
    <col min="2306" max="2306" width="24.1640625" style="170" customWidth="1"/>
    <col min="2307" max="2307" width="7.5" style="170" customWidth="1"/>
    <col min="2308" max="2308" width="13.33203125" style="170" customWidth="1"/>
    <col min="2309" max="2309" width="11" style="170" customWidth="1"/>
    <col min="2310" max="2310" width="10.33203125" style="170" customWidth="1"/>
    <col min="2311" max="2311" width="12.83203125" style="170" customWidth="1"/>
    <col min="2312" max="2312" width="10.5" style="170" customWidth="1"/>
    <col min="2313" max="2313" width="9.33203125" style="170"/>
    <col min="2314" max="2314" width="13.1640625" style="170" customWidth="1"/>
    <col min="2315" max="2315" width="7.5" style="170" customWidth="1"/>
    <col min="2316" max="2316" width="10.33203125" style="170" customWidth="1"/>
    <col min="2317" max="2317" width="10" style="170" customWidth="1"/>
    <col min="2318" max="2318" width="7.5" style="170" customWidth="1"/>
    <col min="2319" max="2319" width="11.33203125" style="170" customWidth="1"/>
    <col min="2320" max="2320" width="7.6640625" style="170" customWidth="1"/>
    <col min="2321" max="2321" width="11.83203125" style="170" customWidth="1"/>
    <col min="2322" max="2322" width="10.5" style="170" customWidth="1"/>
    <col min="2323" max="2323" width="9.33203125" style="170"/>
    <col min="2324" max="2324" width="7.6640625" style="170" customWidth="1"/>
    <col min="2325" max="2325" width="12.5" style="170" customWidth="1"/>
    <col min="2326" max="2561" width="9.33203125" style="170"/>
    <col min="2562" max="2562" width="24.1640625" style="170" customWidth="1"/>
    <col min="2563" max="2563" width="7.5" style="170" customWidth="1"/>
    <col min="2564" max="2564" width="13.33203125" style="170" customWidth="1"/>
    <col min="2565" max="2565" width="11" style="170" customWidth="1"/>
    <col min="2566" max="2566" width="10.33203125" style="170" customWidth="1"/>
    <col min="2567" max="2567" width="12.83203125" style="170" customWidth="1"/>
    <col min="2568" max="2568" width="10.5" style="170" customWidth="1"/>
    <col min="2569" max="2569" width="9.33203125" style="170"/>
    <col min="2570" max="2570" width="13.1640625" style="170" customWidth="1"/>
    <col min="2571" max="2571" width="7.5" style="170" customWidth="1"/>
    <col min="2572" max="2572" width="10.33203125" style="170" customWidth="1"/>
    <col min="2573" max="2573" width="10" style="170" customWidth="1"/>
    <col min="2574" max="2574" width="7.5" style="170" customWidth="1"/>
    <col min="2575" max="2575" width="11.33203125" style="170" customWidth="1"/>
    <col min="2576" max="2576" width="7.6640625" style="170" customWidth="1"/>
    <col min="2577" max="2577" width="11.83203125" style="170" customWidth="1"/>
    <col min="2578" max="2578" width="10.5" style="170" customWidth="1"/>
    <col min="2579" max="2579" width="9.33203125" style="170"/>
    <col min="2580" max="2580" width="7.6640625" style="170" customWidth="1"/>
    <col min="2581" max="2581" width="12.5" style="170" customWidth="1"/>
    <col min="2582" max="2817" width="9.33203125" style="170"/>
    <col min="2818" max="2818" width="24.1640625" style="170" customWidth="1"/>
    <col min="2819" max="2819" width="7.5" style="170" customWidth="1"/>
    <col min="2820" max="2820" width="13.33203125" style="170" customWidth="1"/>
    <col min="2821" max="2821" width="11" style="170" customWidth="1"/>
    <col min="2822" max="2822" width="10.33203125" style="170" customWidth="1"/>
    <col min="2823" max="2823" width="12.83203125" style="170" customWidth="1"/>
    <col min="2824" max="2824" width="10.5" style="170" customWidth="1"/>
    <col min="2825" max="2825" width="9.33203125" style="170"/>
    <col min="2826" max="2826" width="13.1640625" style="170" customWidth="1"/>
    <col min="2827" max="2827" width="7.5" style="170" customWidth="1"/>
    <col min="2828" max="2828" width="10.33203125" style="170" customWidth="1"/>
    <col min="2829" max="2829" width="10" style="170" customWidth="1"/>
    <col min="2830" max="2830" width="7.5" style="170" customWidth="1"/>
    <col min="2831" max="2831" width="11.33203125" style="170" customWidth="1"/>
    <col min="2832" max="2832" width="7.6640625" style="170" customWidth="1"/>
    <col min="2833" max="2833" width="11.83203125" style="170" customWidth="1"/>
    <col min="2834" max="2834" width="10.5" style="170" customWidth="1"/>
    <col min="2835" max="2835" width="9.33203125" style="170"/>
    <col min="2836" max="2836" width="7.6640625" style="170" customWidth="1"/>
    <col min="2837" max="2837" width="12.5" style="170" customWidth="1"/>
    <col min="2838" max="3073" width="9.33203125" style="170"/>
    <col min="3074" max="3074" width="24.1640625" style="170" customWidth="1"/>
    <col min="3075" max="3075" width="7.5" style="170" customWidth="1"/>
    <col min="3076" max="3076" width="13.33203125" style="170" customWidth="1"/>
    <col min="3077" max="3077" width="11" style="170" customWidth="1"/>
    <col min="3078" max="3078" width="10.33203125" style="170" customWidth="1"/>
    <col min="3079" max="3079" width="12.83203125" style="170" customWidth="1"/>
    <col min="3080" max="3080" width="10.5" style="170" customWidth="1"/>
    <col min="3081" max="3081" width="9.33203125" style="170"/>
    <col min="3082" max="3082" width="13.1640625" style="170" customWidth="1"/>
    <col min="3083" max="3083" width="7.5" style="170" customWidth="1"/>
    <col min="3084" max="3084" width="10.33203125" style="170" customWidth="1"/>
    <col min="3085" max="3085" width="10" style="170" customWidth="1"/>
    <col min="3086" max="3086" width="7.5" style="170" customWidth="1"/>
    <col min="3087" max="3087" width="11.33203125" style="170" customWidth="1"/>
    <col min="3088" max="3088" width="7.6640625" style="170" customWidth="1"/>
    <col min="3089" max="3089" width="11.83203125" style="170" customWidth="1"/>
    <col min="3090" max="3090" width="10.5" style="170" customWidth="1"/>
    <col min="3091" max="3091" width="9.33203125" style="170"/>
    <col min="3092" max="3092" width="7.6640625" style="170" customWidth="1"/>
    <col min="3093" max="3093" width="12.5" style="170" customWidth="1"/>
    <col min="3094" max="3329" width="9.33203125" style="170"/>
    <col min="3330" max="3330" width="24.1640625" style="170" customWidth="1"/>
    <col min="3331" max="3331" width="7.5" style="170" customWidth="1"/>
    <col min="3332" max="3332" width="13.33203125" style="170" customWidth="1"/>
    <col min="3333" max="3333" width="11" style="170" customWidth="1"/>
    <col min="3334" max="3334" width="10.33203125" style="170" customWidth="1"/>
    <col min="3335" max="3335" width="12.83203125" style="170" customWidth="1"/>
    <col min="3336" max="3336" width="10.5" style="170" customWidth="1"/>
    <col min="3337" max="3337" width="9.33203125" style="170"/>
    <col min="3338" max="3338" width="13.1640625" style="170" customWidth="1"/>
    <col min="3339" max="3339" width="7.5" style="170" customWidth="1"/>
    <col min="3340" max="3340" width="10.33203125" style="170" customWidth="1"/>
    <col min="3341" max="3341" width="10" style="170" customWidth="1"/>
    <col min="3342" max="3342" width="7.5" style="170" customWidth="1"/>
    <col min="3343" max="3343" width="11.33203125" style="170" customWidth="1"/>
    <col min="3344" max="3344" width="7.6640625" style="170" customWidth="1"/>
    <col min="3345" max="3345" width="11.83203125" style="170" customWidth="1"/>
    <col min="3346" max="3346" width="10.5" style="170" customWidth="1"/>
    <col min="3347" max="3347" width="9.33203125" style="170"/>
    <col min="3348" max="3348" width="7.6640625" style="170" customWidth="1"/>
    <col min="3349" max="3349" width="12.5" style="170" customWidth="1"/>
    <col min="3350" max="3585" width="9.33203125" style="170"/>
    <col min="3586" max="3586" width="24.1640625" style="170" customWidth="1"/>
    <col min="3587" max="3587" width="7.5" style="170" customWidth="1"/>
    <col min="3588" max="3588" width="13.33203125" style="170" customWidth="1"/>
    <col min="3589" max="3589" width="11" style="170" customWidth="1"/>
    <col min="3590" max="3590" width="10.33203125" style="170" customWidth="1"/>
    <col min="3591" max="3591" width="12.83203125" style="170" customWidth="1"/>
    <col min="3592" max="3592" width="10.5" style="170" customWidth="1"/>
    <col min="3593" max="3593" width="9.33203125" style="170"/>
    <col min="3594" max="3594" width="13.1640625" style="170" customWidth="1"/>
    <col min="3595" max="3595" width="7.5" style="170" customWidth="1"/>
    <col min="3596" max="3596" width="10.33203125" style="170" customWidth="1"/>
    <col min="3597" max="3597" width="10" style="170" customWidth="1"/>
    <col min="3598" max="3598" width="7.5" style="170" customWidth="1"/>
    <col min="3599" max="3599" width="11.33203125" style="170" customWidth="1"/>
    <col min="3600" max="3600" width="7.6640625" style="170" customWidth="1"/>
    <col min="3601" max="3601" width="11.83203125" style="170" customWidth="1"/>
    <col min="3602" max="3602" width="10.5" style="170" customWidth="1"/>
    <col min="3603" max="3603" width="9.33203125" style="170"/>
    <col min="3604" max="3604" width="7.6640625" style="170" customWidth="1"/>
    <col min="3605" max="3605" width="12.5" style="170" customWidth="1"/>
    <col min="3606" max="3841" width="9.33203125" style="170"/>
    <col min="3842" max="3842" width="24.1640625" style="170" customWidth="1"/>
    <col min="3843" max="3843" width="7.5" style="170" customWidth="1"/>
    <col min="3844" max="3844" width="13.33203125" style="170" customWidth="1"/>
    <col min="3845" max="3845" width="11" style="170" customWidth="1"/>
    <col min="3846" max="3846" width="10.33203125" style="170" customWidth="1"/>
    <col min="3847" max="3847" width="12.83203125" style="170" customWidth="1"/>
    <col min="3848" max="3848" width="10.5" style="170" customWidth="1"/>
    <col min="3849" max="3849" width="9.33203125" style="170"/>
    <col min="3850" max="3850" width="13.1640625" style="170" customWidth="1"/>
    <col min="3851" max="3851" width="7.5" style="170" customWidth="1"/>
    <col min="3852" max="3852" width="10.33203125" style="170" customWidth="1"/>
    <col min="3853" max="3853" width="10" style="170" customWidth="1"/>
    <col min="3854" max="3854" width="7.5" style="170" customWidth="1"/>
    <col min="3855" max="3855" width="11.33203125" style="170" customWidth="1"/>
    <col min="3856" max="3856" width="7.6640625" style="170" customWidth="1"/>
    <col min="3857" max="3857" width="11.83203125" style="170" customWidth="1"/>
    <col min="3858" max="3858" width="10.5" style="170" customWidth="1"/>
    <col min="3859" max="3859" width="9.33203125" style="170"/>
    <col min="3860" max="3860" width="7.6640625" style="170" customWidth="1"/>
    <col min="3861" max="3861" width="12.5" style="170" customWidth="1"/>
    <col min="3862" max="4097" width="9.33203125" style="170"/>
    <col min="4098" max="4098" width="24.1640625" style="170" customWidth="1"/>
    <col min="4099" max="4099" width="7.5" style="170" customWidth="1"/>
    <col min="4100" max="4100" width="13.33203125" style="170" customWidth="1"/>
    <col min="4101" max="4101" width="11" style="170" customWidth="1"/>
    <col min="4102" max="4102" width="10.33203125" style="170" customWidth="1"/>
    <col min="4103" max="4103" width="12.83203125" style="170" customWidth="1"/>
    <col min="4104" max="4104" width="10.5" style="170" customWidth="1"/>
    <col min="4105" max="4105" width="9.33203125" style="170"/>
    <col min="4106" max="4106" width="13.1640625" style="170" customWidth="1"/>
    <col min="4107" max="4107" width="7.5" style="170" customWidth="1"/>
    <col min="4108" max="4108" width="10.33203125" style="170" customWidth="1"/>
    <col min="4109" max="4109" width="10" style="170" customWidth="1"/>
    <col min="4110" max="4110" width="7.5" style="170" customWidth="1"/>
    <col min="4111" max="4111" width="11.33203125" style="170" customWidth="1"/>
    <col min="4112" max="4112" width="7.6640625" style="170" customWidth="1"/>
    <col min="4113" max="4113" width="11.83203125" style="170" customWidth="1"/>
    <col min="4114" max="4114" width="10.5" style="170" customWidth="1"/>
    <col min="4115" max="4115" width="9.33203125" style="170"/>
    <col min="4116" max="4116" width="7.6640625" style="170" customWidth="1"/>
    <col min="4117" max="4117" width="12.5" style="170" customWidth="1"/>
    <col min="4118" max="4353" width="9.33203125" style="170"/>
    <col min="4354" max="4354" width="24.1640625" style="170" customWidth="1"/>
    <col min="4355" max="4355" width="7.5" style="170" customWidth="1"/>
    <col min="4356" max="4356" width="13.33203125" style="170" customWidth="1"/>
    <col min="4357" max="4357" width="11" style="170" customWidth="1"/>
    <col min="4358" max="4358" width="10.33203125" style="170" customWidth="1"/>
    <col min="4359" max="4359" width="12.83203125" style="170" customWidth="1"/>
    <col min="4360" max="4360" width="10.5" style="170" customWidth="1"/>
    <col min="4361" max="4361" width="9.33203125" style="170"/>
    <col min="4362" max="4362" width="13.1640625" style="170" customWidth="1"/>
    <col min="4363" max="4363" width="7.5" style="170" customWidth="1"/>
    <col min="4364" max="4364" width="10.33203125" style="170" customWidth="1"/>
    <col min="4365" max="4365" width="10" style="170" customWidth="1"/>
    <col min="4366" max="4366" width="7.5" style="170" customWidth="1"/>
    <col min="4367" max="4367" width="11.33203125" style="170" customWidth="1"/>
    <col min="4368" max="4368" width="7.6640625" style="170" customWidth="1"/>
    <col min="4369" max="4369" width="11.83203125" style="170" customWidth="1"/>
    <col min="4370" max="4370" width="10.5" style="170" customWidth="1"/>
    <col min="4371" max="4371" width="9.33203125" style="170"/>
    <col min="4372" max="4372" width="7.6640625" style="170" customWidth="1"/>
    <col min="4373" max="4373" width="12.5" style="170" customWidth="1"/>
    <col min="4374" max="4609" width="9.33203125" style="170"/>
    <col min="4610" max="4610" width="24.1640625" style="170" customWidth="1"/>
    <col min="4611" max="4611" width="7.5" style="170" customWidth="1"/>
    <col min="4612" max="4612" width="13.33203125" style="170" customWidth="1"/>
    <col min="4613" max="4613" width="11" style="170" customWidth="1"/>
    <col min="4614" max="4614" width="10.33203125" style="170" customWidth="1"/>
    <col min="4615" max="4615" width="12.83203125" style="170" customWidth="1"/>
    <col min="4616" max="4616" width="10.5" style="170" customWidth="1"/>
    <col min="4617" max="4617" width="9.33203125" style="170"/>
    <col min="4618" max="4618" width="13.1640625" style="170" customWidth="1"/>
    <col min="4619" max="4619" width="7.5" style="170" customWidth="1"/>
    <col min="4620" max="4620" width="10.33203125" style="170" customWidth="1"/>
    <col min="4621" max="4621" width="10" style="170" customWidth="1"/>
    <col min="4622" max="4622" width="7.5" style="170" customWidth="1"/>
    <col min="4623" max="4623" width="11.33203125" style="170" customWidth="1"/>
    <col min="4624" max="4624" width="7.6640625" style="170" customWidth="1"/>
    <col min="4625" max="4625" width="11.83203125" style="170" customWidth="1"/>
    <col min="4626" max="4626" width="10.5" style="170" customWidth="1"/>
    <col min="4627" max="4627" width="9.33203125" style="170"/>
    <col min="4628" max="4628" width="7.6640625" style="170" customWidth="1"/>
    <col min="4629" max="4629" width="12.5" style="170" customWidth="1"/>
    <col min="4630" max="4865" width="9.33203125" style="170"/>
    <col min="4866" max="4866" width="24.1640625" style="170" customWidth="1"/>
    <col min="4867" max="4867" width="7.5" style="170" customWidth="1"/>
    <col min="4868" max="4868" width="13.33203125" style="170" customWidth="1"/>
    <col min="4869" max="4869" width="11" style="170" customWidth="1"/>
    <col min="4870" max="4870" width="10.33203125" style="170" customWidth="1"/>
    <col min="4871" max="4871" width="12.83203125" style="170" customWidth="1"/>
    <col min="4872" max="4872" width="10.5" style="170" customWidth="1"/>
    <col min="4873" max="4873" width="9.33203125" style="170"/>
    <col min="4874" max="4874" width="13.1640625" style="170" customWidth="1"/>
    <col min="4875" max="4875" width="7.5" style="170" customWidth="1"/>
    <col min="4876" max="4876" width="10.33203125" style="170" customWidth="1"/>
    <col min="4877" max="4877" width="10" style="170" customWidth="1"/>
    <col min="4878" max="4878" width="7.5" style="170" customWidth="1"/>
    <col min="4879" max="4879" width="11.33203125" style="170" customWidth="1"/>
    <col min="4880" max="4880" width="7.6640625" style="170" customWidth="1"/>
    <col min="4881" max="4881" width="11.83203125" style="170" customWidth="1"/>
    <col min="4882" max="4882" width="10.5" style="170" customWidth="1"/>
    <col min="4883" max="4883" width="9.33203125" style="170"/>
    <col min="4884" max="4884" width="7.6640625" style="170" customWidth="1"/>
    <col min="4885" max="4885" width="12.5" style="170" customWidth="1"/>
    <col min="4886" max="5121" width="9.33203125" style="170"/>
    <col min="5122" max="5122" width="24.1640625" style="170" customWidth="1"/>
    <col min="5123" max="5123" width="7.5" style="170" customWidth="1"/>
    <col min="5124" max="5124" width="13.33203125" style="170" customWidth="1"/>
    <col min="5125" max="5125" width="11" style="170" customWidth="1"/>
    <col min="5126" max="5126" width="10.33203125" style="170" customWidth="1"/>
    <col min="5127" max="5127" width="12.83203125" style="170" customWidth="1"/>
    <col min="5128" max="5128" width="10.5" style="170" customWidth="1"/>
    <col min="5129" max="5129" width="9.33203125" style="170"/>
    <col min="5130" max="5130" width="13.1640625" style="170" customWidth="1"/>
    <col min="5131" max="5131" width="7.5" style="170" customWidth="1"/>
    <col min="5132" max="5132" width="10.33203125" style="170" customWidth="1"/>
    <col min="5133" max="5133" width="10" style="170" customWidth="1"/>
    <col min="5134" max="5134" width="7.5" style="170" customWidth="1"/>
    <col min="5135" max="5135" width="11.33203125" style="170" customWidth="1"/>
    <col min="5136" max="5136" width="7.6640625" style="170" customWidth="1"/>
    <col min="5137" max="5137" width="11.83203125" style="170" customWidth="1"/>
    <col min="5138" max="5138" width="10.5" style="170" customWidth="1"/>
    <col min="5139" max="5139" width="9.33203125" style="170"/>
    <col min="5140" max="5140" width="7.6640625" style="170" customWidth="1"/>
    <col min="5141" max="5141" width="12.5" style="170" customWidth="1"/>
    <col min="5142" max="5377" width="9.33203125" style="170"/>
    <col min="5378" max="5378" width="24.1640625" style="170" customWidth="1"/>
    <col min="5379" max="5379" width="7.5" style="170" customWidth="1"/>
    <col min="5380" max="5380" width="13.33203125" style="170" customWidth="1"/>
    <col min="5381" max="5381" width="11" style="170" customWidth="1"/>
    <col min="5382" max="5382" width="10.33203125" style="170" customWidth="1"/>
    <col min="5383" max="5383" width="12.83203125" style="170" customWidth="1"/>
    <col min="5384" max="5384" width="10.5" style="170" customWidth="1"/>
    <col min="5385" max="5385" width="9.33203125" style="170"/>
    <col min="5386" max="5386" width="13.1640625" style="170" customWidth="1"/>
    <col min="5387" max="5387" width="7.5" style="170" customWidth="1"/>
    <col min="5388" max="5388" width="10.33203125" style="170" customWidth="1"/>
    <col min="5389" max="5389" width="10" style="170" customWidth="1"/>
    <col min="5390" max="5390" width="7.5" style="170" customWidth="1"/>
    <col min="5391" max="5391" width="11.33203125" style="170" customWidth="1"/>
    <col min="5392" max="5392" width="7.6640625" style="170" customWidth="1"/>
    <col min="5393" max="5393" width="11.83203125" style="170" customWidth="1"/>
    <col min="5394" max="5394" width="10.5" style="170" customWidth="1"/>
    <col min="5395" max="5395" width="9.33203125" style="170"/>
    <col min="5396" max="5396" width="7.6640625" style="170" customWidth="1"/>
    <col min="5397" max="5397" width="12.5" style="170" customWidth="1"/>
    <col min="5398" max="5633" width="9.33203125" style="170"/>
    <col min="5634" max="5634" width="24.1640625" style="170" customWidth="1"/>
    <col min="5635" max="5635" width="7.5" style="170" customWidth="1"/>
    <col min="5636" max="5636" width="13.33203125" style="170" customWidth="1"/>
    <col min="5637" max="5637" width="11" style="170" customWidth="1"/>
    <col min="5638" max="5638" width="10.33203125" style="170" customWidth="1"/>
    <col min="5639" max="5639" width="12.83203125" style="170" customWidth="1"/>
    <col min="5640" max="5640" width="10.5" style="170" customWidth="1"/>
    <col min="5641" max="5641" width="9.33203125" style="170"/>
    <col min="5642" max="5642" width="13.1640625" style="170" customWidth="1"/>
    <col min="5643" max="5643" width="7.5" style="170" customWidth="1"/>
    <col min="5644" max="5644" width="10.33203125" style="170" customWidth="1"/>
    <col min="5645" max="5645" width="10" style="170" customWidth="1"/>
    <col min="5646" max="5646" width="7.5" style="170" customWidth="1"/>
    <col min="5647" max="5647" width="11.33203125" style="170" customWidth="1"/>
    <col min="5648" max="5648" width="7.6640625" style="170" customWidth="1"/>
    <col min="5649" max="5649" width="11.83203125" style="170" customWidth="1"/>
    <col min="5650" max="5650" width="10.5" style="170" customWidth="1"/>
    <col min="5651" max="5651" width="9.33203125" style="170"/>
    <col min="5652" max="5652" width="7.6640625" style="170" customWidth="1"/>
    <col min="5653" max="5653" width="12.5" style="170" customWidth="1"/>
    <col min="5654" max="5889" width="9.33203125" style="170"/>
    <col min="5890" max="5890" width="24.1640625" style="170" customWidth="1"/>
    <col min="5891" max="5891" width="7.5" style="170" customWidth="1"/>
    <col min="5892" max="5892" width="13.33203125" style="170" customWidth="1"/>
    <col min="5893" max="5893" width="11" style="170" customWidth="1"/>
    <col min="5894" max="5894" width="10.33203125" style="170" customWidth="1"/>
    <col min="5895" max="5895" width="12.83203125" style="170" customWidth="1"/>
    <col min="5896" max="5896" width="10.5" style="170" customWidth="1"/>
    <col min="5897" max="5897" width="9.33203125" style="170"/>
    <col min="5898" max="5898" width="13.1640625" style="170" customWidth="1"/>
    <col min="5899" max="5899" width="7.5" style="170" customWidth="1"/>
    <col min="5900" max="5900" width="10.33203125" style="170" customWidth="1"/>
    <col min="5901" max="5901" width="10" style="170" customWidth="1"/>
    <col min="5902" max="5902" width="7.5" style="170" customWidth="1"/>
    <col min="5903" max="5903" width="11.33203125" style="170" customWidth="1"/>
    <col min="5904" max="5904" width="7.6640625" style="170" customWidth="1"/>
    <col min="5905" max="5905" width="11.83203125" style="170" customWidth="1"/>
    <col min="5906" max="5906" width="10.5" style="170" customWidth="1"/>
    <col min="5907" max="5907" width="9.33203125" style="170"/>
    <col min="5908" max="5908" width="7.6640625" style="170" customWidth="1"/>
    <col min="5909" max="5909" width="12.5" style="170" customWidth="1"/>
    <col min="5910" max="6145" width="9.33203125" style="170"/>
    <col min="6146" max="6146" width="24.1640625" style="170" customWidth="1"/>
    <col min="6147" max="6147" width="7.5" style="170" customWidth="1"/>
    <col min="6148" max="6148" width="13.33203125" style="170" customWidth="1"/>
    <col min="6149" max="6149" width="11" style="170" customWidth="1"/>
    <col min="6150" max="6150" width="10.33203125" style="170" customWidth="1"/>
    <col min="6151" max="6151" width="12.83203125" style="170" customWidth="1"/>
    <col min="6152" max="6152" width="10.5" style="170" customWidth="1"/>
    <col min="6153" max="6153" width="9.33203125" style="170"/>
    <col min="6154" max="6154" width="13.1640625" style="170" customWidth="1"/>
    <col min="6155" max="6155" width="7.5" style="170" customWidth="1"/>
    <col min="6156" max="6156" width="10.33203125" style="170" customWidth="1"/>
    <col min="6157" max="6157" width="10" style="170" customWidth="1"/>
    <col min="6158" max="6158" width="7.5" style="170" customWidth="1"/>
    <col min="6159" max="6159" width="11.33203125" style="170" customWidth="1"/>
    <col min="6160" max="6160" width="7.6640625" style="170" customWidth="1"/>
    <col min="6161" max="6161" width="11.83203125" style="170" customWidth="1"/>
    <col min="6162" max="6162" width="10.5" style="170" customWidth="1"/>
    <col min="6163" max="6163" width="9.33203125" style="170"/>
    <col min="6164" max="6164" width="7.6640625" style="170" customWidth="1"/>
    <col min="6165" max="6165" width="12.5" style="170" customWidth="1"/>
    <col min="6166" max="6401" width="9.33203125" style="170"/>
    <col min="6402" max="6402" width="24.1640625" style="170" customWidth="1"/>
    <col min="6403" max="6403" width="7.5" style="170" customWidth="1"/>
    <col min="6404" max="6404" width="13.33203125" style="170" customWidth="1"/>
    <col min="6405" max="6405" width="11" style="170" customWidth="1"/>
    <col min="6406" max="6406" width="10.33203125" style="170" customWidth="1"/>
    <col min="6407" max="6407" width="12.83203125" style="170" customWidth="1"/>
    <col min="6408" max="6408" width="10.5" style="170" customWidth="1"/>
    <col min="6409" max="6409" width="9.33203125" style="170"/>
    <col min="6410" max="6410" width="13.1640625" style="170" customWidth="1"/>
    <col min="6411" max="6411" width="7.5" style="170" customWidth="1"/>
    <col min="6412" max="6412" width="10.33203125" style="170" customWidth="1"/>
    <col min="6413" max="6413" width="10" style="170" customWidth="1"/>
    <col min="6414" max="6414" width="7.5" style="170" customWidth="1"/>
    <col min="6415" max="6415" width="11.33203125" style="170" customWidth="1"/>
    <col min="6416" max="6416" width="7.6640625" style="170" customWidth="1"/>
    <col min="6417" max="6417" width="11.83203125" style="170" customWidth="1"/>
    <col min="6418" max="6418" width="10.5" style="170" customWidth="1"/>
    <col min="6419" max="6419" width="9.33203125" style="170"/>
    <col min="6420" max="6420" width="7.6640625" style="170" customWidth="1"/>
    <col min="6421" max="6421" width="12.5" style="170" customWidth="1"/>
    <col min="6422" max="6657" width="9.33203125" style="170"/>
    <col min="6658" max="6658" width="24.1640625" style="170" customWidth="1"/>
    <col min="6659" max="6659" width="7.5" style="170" customWidth="1"/>
    <col min="6660" max="6660" width="13.33203125" style="170" customWidth="1"/>
    <col min="6661" max="6661" width="11" style="170" customWidth="1"/>
    <col min="6662" max="6662" width="10.33203125" style="170" customWidth="1"/>
    <col min="6663" max="6663" width="12.83203125" style="170" customWidth="1"/>
    <col min="6664" max="6664" width="10.5" style="170" customWidth="1"/>
    <col min="6665" max="6665" width="9.33203125" style="170"/>
    <col min="6666" max="6666" width="13.1640625" style="170" customWidth="1"/>
    <col min="6667" max="6667" width="7.5" style="170" customWidth="1"/>
    <col min="6668" max="6668" width="10.33203125" style="170" customWidth="1"/>
    <col min="6669" max="6669" width="10" style="170" customWidth="1"/>
    <col min="6670" max="6670" width="7.5" style="170" customWidth="1"/>
    <col min="6671" max="6671" width="11.33203125" style="170" customWidth="1"/>
    <col min="6672" max="6672" width="7.6640625" style="170" customWidth="1"/>
    <col min="6673" max="6673" width="11.83203125" style="170" customWidth="1"/>
    <col min="6674" max="6674" width="10.5" style="170" customWidth="1"/>
    <col min="6675" max="6675" width="9.33203125" style="170"/>
    <col min="6676" max="6676" width="7.6640625" style="170" customWidth="1"/>
    <col min="6677" max="6677" width="12.5" style="170" customWidth="1"/>
    <col min="6678" max="6913" width="9.33203125" style="170"/>
    <col min="6914" max="6914" width="24.1640625" style="170" customWidth="1"/>
    <col min="6915" max="6915" width="7.5" style="170" customWidth="1"/>
    <col min="6916" max="6916" width="13.33203125" style="170" customWidth="1"/>
    <col min="6917" max="6917" width="11" style="170" customWidth="1"/>
    <col min="6918" max="6918" width="10.33203125" style="170" customWidth="1"/>
    <col min="6919" max="6919" width="12.83203125" style="170" customWidth="1"/>
    <col min="6920" max="6920" width="10.5" style="170" customWidth="1"/>
    <col min="6921" max="6921" width="9.33203125" style="170"/>
    <col min="6922" max="6922" width="13.1640625" style="170" customWidth="1"/>
    <col min="6923" max="6923" width="7.5" style="170" customWidth="1"/>
    <col min="6924" max="6924" width="10.33203125" style="170" customWidth="1"/>
    <col min="6925" max="6925" width="10" style="170" customWidth="1"/>
    <col min="6926" max="6926" width="7.5" style="170" customWidth="1"/>
    <col min="6927" max="6927" width="11.33203125" style="170" customWidth="1"/>
    <col min="6928" max="6928" width="7.6640625" style="170" customWidth="1"/>
    <col min="6929" max="6929" width="11.83203125" style="170" customWidth="1"/>
    <col min="6930" max="6930" width="10.5" style="170" customWidth="1"/>
    <col min="6931" max="6931" width="9.33203125" style="170"/>
    <col min="6932" max="6932" width="7.6640625" style="170" customWidth="1"/>
    <col min="6933" max="6933" width="12.5" style="170" customWidth="1"/>
    <col min="6934" max="7169" width="9.33203125" style="170"/>
    <col min="7170" max="7170" width="24.1640625" style="170" customWidth="1"/>
    <col min="7171" max="7171" width="7.5" style="170" customWidth="1"/>
    <col min="7172" max="7172" width="13.33203125" style="170" customWidth="1"/>
    <col min="7173" max="7173" width="11" style="170" customWidth="1"/>
    <col min="7174" max="7174" width="10.33203125" style="170" customWidth="1"/>
    <col min="7175" max="7175" width="12.83203125" style="170" customWidth="1"/>
    <col min="7176" max="7176" width="10.5" style="170" customWidth="1"/>
    <col min="7177" max="7177" width="9.33203125" style="170"/>
    <col min="7178" max="7178" width="13.1640625" style="170" customWidth="1"/>
    <col min="7179" max="7179" width="7.5" style="170" customWidth="1"/>
    <col min="7180" max="7180" width="10.33203125" style="170" customWidth="1"/>
    <col min="7181" max="7181" width="10" style="170" customWidth="1"/>
    <col min="7182" max="7182" width="7.5" style="170" customWidth="1"/>
    <col min="7183" max="7183" width="11.33203125" style="170" customWidth="1"/>
    <col min="7184" max="7184" width="7.6640625" style="170" customWidth="1"/>
    <col min="7185" max="7185" width="11.83203125" style="170" customWidth="1"/>
    <col min="7186" max="7186" width="10.5" style="170" customWidth="1"/>
    <col min="7187" max="7187" width="9.33203125" style="170"/>
    <col min="7188" max="7188" width="7.6640625" style="170" customWidth="1"/>
    <col min="7189" max="7189" width="12.5" style="170" customWidth="1"/>
    <col min="7190" max="7425" width="9.33203125" style="170"/>
    <col min="7426" max="7426" width="24.1640625" style="170" customWidth="1"/>
    <col min="7427" max="7427" width="7.5" style="170" customWidth="1"/>
    <col min="7428" max="7428" width="13.33203125" style="170" customWidth="1"/>
    <col min="7429" max="7429" width="11" style="170" customWidth="1"/>
    <col min="7430" max="7430" width="10.33203125" style="170" customWidth="1"/>
    <col min="7431" max="7431" width="12.83203125" style="170" customWidth="1"/>
    <col min="7432" max="7432" width="10.5" style="170" customWidth="1"/>
    <col min="7433" max="7433" width="9.33203125" style="170"/>
    <col min="7434" max="7434" width="13.1640625" style="170" customWidth="1"/>
    <col min="7435" max="7435" width="7.5" style="170" customWidth="1"/>
    <col min="7436" max="7436" width="10.33203125" style="170" customWidth="1"/>
    <col min="7437" max="7437" width="10" style="170" customWidth="1"/>
    <col min="7438" max="7438" width="7.5" style="170" customWidth="1"/>
    <col min="7439" max="7439" width="11.33203125" style="170" customWidth="1"/>
    <col min="7440" max="7440" width="7.6640625" style="170" customWidth="1"/>
    <col min="7441" max="7441" width="11.83203125" style="170" customWidth="1"/>
    <col min="7442" max="7442" width="10.5" style="170" customWidth="1"/>
    <col min="7443" max="7443" width="9.33203125" style="170"/>
    <col min="7444" max="7444" width="7.6640625" style="170" customWidth="1"/>
    <col min="7445" max="7445" width="12.5" style="170" customWidth="1"/>
    <col min="7446" max="7681" width="9.33203125" style="170"/>
    <col min="7682" max="7682" width="24.1640625" style="170" customWidth="1"/>
    <col min="7683" max="7683" width="7.5" style="170" customWidth="1"/>
    <col min="7684" max="7684" width="13.33203125" style="170" customWidth="1"/>
    <col min="7685" max="7685" width="11" style="170" customWidth="1"/>
    <col min="7686" max="7686" width="10.33203125" style="170" customWidth="1"/>
    <col min="7687" max="7687" width="12.83203125" style="170" customWidth="1"/>
    <col min="7688" max="7688" width="10.5" style="170" customWidth="1"/>
    <col min="7689" max="7689" width="9.33203125" style="170"/>
    <col min="7690" max="7690" width="13.1640625" style="170" customWidth="1"/>
    <col min="7691" max="7691" width="7.5" style="170" customWidth="1"/>
    <col min="7692" max="7692" width="10.33203125" style="170" customWidth="1"/>
    <col min="7693" max="7693" width="10" style="170" customWidth="1"/>
    <col min="7694" max="7694" width="7.5" style="170" customWidth="1"/>
    <col min="7695" max="7695" width="11.33203125" style="170" customWidth="1"/>
    <col min="7696" max="7696" width="7.6640625" style="170" customWidth="1"/>
    <col min="7697" max="7697" width="11.83203125" style="170" customWidth="1"/>
    <col min="7698" max="7698" width="10.5" style="170" customWidth="1"/>
    <col min="7699" max="7699" width="9.33203125" style="170"/>
    <col min="7700" max="7700" width="7.6640625" style="170" customWidth="1"/>
    <col min="7701" max="7701" width="12.5" style="170" customWidth="1"/>
    <col min="7702" max="7937" width="9.33203125" style="170"/>
    <col min="7938" max="7938" width="24.1640625" style="170" customWidth="1"/>
    <col min="7939" max="7939" width="7.5" style="170" customWidth="1"/>
    <col min="7940" max="7940" width="13.33203125" style="170" customWidth="1"/>
    <col min="7941" max="7941" width="11" style="170" customWidth="1"/>
    <col min="7942" max="7942" width="10.33203125" style="170" customWidth="1"/>
    <col min="7943" max="7943" width="12.83203125" style="170" customWidth="1"/>
    <col min="7944" max="7944" width="10.5" style="170" customWidth="1"/>
    <col min="7945" max="7945" width="9.33203125" style="170"/>
    <col min="7946" max="7946" width="13.1640625" style="170" customWidth="1"/>
    <col min="7947" max="7947" width="7.5" style="170" customWidth="1"/>
    <col min="7948" max="7948" width="10.33203125" style="170" customWidth="1"/>
    <col min="7949" max="7949" width="10" style="170" customWidth="1"/>
    <col min="7950" max="7950" width="7.5" style="170" customWidth="1"/>
    <col min="7951" max="7951" width="11.33203125" style="170" customWidth="1"/>
    <col min="7952" max="7952" width="7.6640625" style="170" customWidth="1"/>
    <col min="7953" max="7953" width="11.83203125" style="170" customWidth="1"/>
    <col min="7954" max="7954" width="10.5" style="170" customWidth="1"/>
    <col min="7955" max="7955" width="9.33203125" style="170"/>
    <col min="7956" max="7956" width="7.6640625" style="170" customWidth="1"/>
    <col min="7957" max="7957" width="12.5" style="170" customWidth="1"/>
    <col min="7958" max="8193" width="9.33203125" style="170"/>
    <col min="8194" max="8194" width="24.1640625" style="170" customWidth="1"/>
    <col min="8195" max="8195" width="7.5" style="170" customWidth="1"/>
    <col min="8196" max="8196" width="13.33203125" style="170" customWidth="1"/>
    <col min="8197" max="8197" width="11" style="170" customWidth="1"/>
    <col min="8198" max="8198" width="10.33203125" style="170" customWidth="1"/>
    <col min="8199" max="8199" width="12.83203125" style="170" customWidth="1"/>
    <col min="8200" max="8200" width="10.5" style="170" customWidth="1"/>
    <col min="8201" max="8201" width="9.33203125" style="170"/>
    <col min="8202" max="8202" width="13.1640625" style="170" customWidth="1"/>
    <col min="8203" max="8203" width="7.5" style="170" customWidth="1"/>
    <col min="8204" max="8204" width="10.33203125" style="170" customWidth="1"/>
    <col min="8205" max="8205" width="10" style="170" customWidth="1"/>
    <col min="8206" max="8206" width="7.5" style="170" customWidth="1"/>
    <col min="8207" max="8207" width="11.33203125" style="170" customWidth="1"/>
    <col min="8208" max="8208" width="7.6640625" style="170" customWidth="1"/>
    <col min="8209" max="8209" width="11.83203125" style="170" customWidth="1"/>
    <col min="8210" max="8210" width="10.5" style="170" customWidth="1"/>
    <col min="8211" max="8211" width="9.33203125" style="170"/>
    <col min="8212" max="8212" width="7.6640625" style="170" customWidth="1"/>
    <col min="8213" max="8213" width="12.5" style="170" customWidth="1"/>
    <col min="8214" max="8449" width="9.33203125" style="170"/>
    <col min="8450" max="8450" width="24.1640625" style="170" customWidth="1"/>
    <col min="8451" max="8451" width="7.5" style="170" customWidth="1"/>
    <col min="8452" max="8452" width="13.33203125" style="170" customWidth="1"/>
    <col min="8453" max="8453" width="11" style="170" customWidth="1"/>
    <col min="8454" max="8454" width="10.33203125" style="170" customWidth="1"/>
    <col min="8455" max="8455" width="12.83203125" style="170" customWidth="1"/>
    <col min="8456" max="8456" width="10.5" style="170" customWidth="1"/>
    <col min="8457" max="8457" width="9.33203125" style="170"/>
    <col min="8458" max="8458" width="13.1640625" style="170" customWidth="1"/>
    <col min="8459" max="8459" width="7.5" style="170" customWidth="1"/>
    <col min="8460" max="8460" width="10.33203125" style="170" customWidth="1"/>
    <col min="8461" max="8461" width="10" style="170" customWidth="1"/>
    <col min="8462" max="8462" width="7.5" style="170" customWidth="1"/>
    <col min="8463" max="8463" width="11.33203125" style="170" customWidth="1"/>
    <col min="8464" max="8464" width="7.6640625" style="170" customWidth="1"/>
    <col min="8465" max="8465" width="11.83203125" style="170" customWidth="1"/>
    <col min="8466" max="8466" width="10.5" style="170" customWidth="1"/>
    <col min="8467" max="8467" width="9.33203125" style="170"/>
    <col min="8468" max="8468" width="7.6640625" style="170" customWidth="1"/>
    <col min="8469" max="8469" width="12.5" style="170" customWidth="1"/>
    <col min="8470" max="8705" width="9.33203125" style="170"/>
    <col min="8706" max="8706" width="24.1640625" style="170" customWidth="1"/>
    <col min="8707" max="8707" width="7.5" style="170" customWidth="1"/>
    <col min="8708" max="8708" width="13.33203125" style="170" customWidth="1"/>
    <col min="8709" max="8709" width="11" style="170" customWidth="1"/>
    <col min="8710" max="8710" width="10.33203125" style="170" customWidth="1"/>
    <col min="8711" max="8711" width="12.83203125" style="170" customWidth="1"/>
    <col min="8712" max="8712" width="10.5" style="170" customWidth="1"/>
    <col min="8713" max="8713" width="9.33203125" style="170"/>
    <col min="8714" max="8714" width="13.1640625" style="170" customWidth="1"/>
    <col min="8715" max="8715" width="7.5" style="170" customWidth="1"/>
    <col min="8716" max="8716" width="10.33203125" style="170" customWidth="1"/>
    <col min="8717" max="8717" width="10" style="170" customWidth="1"/>
    <col min="8718" max="8718" width="7.5" style="170" customWidth="1"/>
    <col min="8719" max="8719" width="11.33203125" style="170" customWidth="1"/>
    <col min="8720" max="8720" width="7.6640625" style="170" customWidth="1"/>
    <col min="8721" max="8721" width="11.83203125" style="170" customWidth="1"/>
    <col min="8722" max="8722" width="10.5" style="170" customWidth="1"/>
    <col min="8723" max="8723" width="9.33203125" style="170"/>
    <col min="8724" max="8724" width="7.6640625" style="170" customWidth="1"/>
    <col min="8725" max="8725" width="12.5" style="170" customWidth="1"/>
    <col min="8726" max="8961" width="9.33203125" style="170"/>
    <col min="8962" max="8962" width="24.1640625" style="170" customWidth="1"/>
    <col min="8963" max="8963" width="7.5" style="170" customWidth="1"/>
    <col min="8964" max="8964" width="13.33203125" style="170" customWidth="1"/>
    <col min="8965" max="8965" width="11" style="170" customWidth="1"/>
    <col min="8966" max="8966" width="10.33203125" style="170" customWidth="1"/>
    <col min="8967" max="8967" width="12.83203125" style="170" customWidth="1"/>
    <col min="8968" max="8968" width="10.5" style="170" customWidth="1"/>
    <col min="8969" max="8969" width="9.33203125" style="170"/>
    <col min="8970" max="8970" width="13.1640625" style="170" customWidth="1"/>
    <col min="8971" max="8971" width="7.5" style="170" customWidth="1"/>
    <col min="8972" max="8972" width="10.33203125" style="170" customWidth="1"/>
    <col min="8973" max="8973" width="10" style="170" customWidth="1"/>
    <col min="8974" max="8974" width="7.5" style="170" customWidth="1"/>
    <col min="8975" max="8975" width="11.33203125" style="170" customWidth="1"/>
    <col min="8976" max="8976" width="7.6640625" style="170" customWidth="1"/>
    <col min="8977" max="8977" width="11.83203125" style="170" customWidth="1"/>
    <col min="8978" max="8978" width="10.5" style="170" customWidth="1"/>
    <col min="8979" max="8979" width="9.33203125" style="170"/>
    <col min="8980" max="8980" width="7.6640625" style="170" customWidth="1"/>
    <col min="8981" max="8981" width="12.5" style="170" customWidth="1"/>
    <col min="8982" max="9217" width="9.33203125" style="170"/>
    <col min="9218" max="9218" width="24.1640625" style="170" customWidth="1"/>
    <col min="9219" max="9219" width="7.5" style="170" customWidth="1"/>
    <col min="9220" max="9220" width="13.33203125" style="170" customWidth="1"/>
    <col min="9221" max="9221" width="11" style="170" customWidth="1"/>
    <col min="9222" max="9222" width="10.33203125" style="170" customWidth="1"/>
    <col min="9223" max="9223" width="12.83203125" style="170" customWidth="1"/>
    <col min="9224" max="9224" width="10.5" style="170" customWidth="1"/>
    <col min="9225" max="9225" width="9.33203125" style="170"/>
    <col min="9226" max="9226" width="13.1640625" style="170" customWidth="1"/>
    <col min="9227" max="9227" width="7.5" style="170" customWidth="1"/>
    <col min="9228" max="9228" width="10.33203125" style="170" customWidth="1"/>
    <col min="9229" max="9229" width="10" style="170" customWidth="1"/>
    <col min="9230" max="9230" width="7.5" style="170" customWidth="1"/>
    <col min="9231" max="9231" width="11.33203125" style="170" customWidth="1"/>
    <col min="9232" max="9232" width="7.6640625" style="170" customWidth="1"/>
    <col min="9233" max="9233" width="11.83203125" style="170" customWidth="1"/>
    <col min="9234" max="9234" width="10.5" style="170" customWidth="1"/>
    <col min="9235" max="9235" width="9.33203125" style="170"/>
    <col min="9236" max="9236" width="7.6640625" style="170" customWidth="1"/>
    <col min="9237" max="9237" width="12.5" style="170" customWidth="1"/>
    <col min="9238" max="9473" width="9.33203125" style="170"/>
    <col min="9474" max="9474" width="24.1640625" style="170" customWidth="1"/>
    <col min="9475" max="9475" width="7.5" style="170" customWidth="1"/>
    <col min="9476" max="9476" width="13.33203125" style="170" customWidth="1"/>
    <col min="9477" max="9477" width="11" style="170" customWidth="1"/>
    <col min="9478" max="9478" width="10.33203125" style="170" customWidth="1"/>
    <col min="9479" max="9479" width="12.83203125" style="170" customWidth="1"/>
    <col min="9480" max="9480" width="10.5" style="170" customWidth="1"/>
    <col min="9481" max="9481" width="9.33203125" style="170"/>
    <col min="9482" max="9482" width="13.1640625" style="170" customWidth="1"/>
    <col min="9483" max="9483" width="7.5" style="170" customWidth="1"/>
    <col min="9484" max="9484" width="10.33203125" style="170" customWidth="1"/>
    <col min="9485" max="9485" width="10" style="170" customWidth="1"/>
    <col min="9486" max="9486" width="7.5" style="170" customWidth="1"/>
    <col min="9487" max="9487" width="11.33203125" style="170" customWidth="1"/>
    <col min="9488" max="9488" width="7.6640625" style="170" customWidth="1"/>
    <col min="9489" max="9489" width="11.83203125" style="170" customWidth="1"/>
    <col min="9490" max="9490" width="10.5" style="170" customWidth="1"/>
    <col min="9491" max="9491" width="9.33203125" style="170"/>
    <col min="9492" max="9492" width="7.6640625" style="170" customWidth="1"/>
    <col min="9493" max="9493" width="12.5" style="170" customWidth="1"/>
    <col min="9494" max="9729" width="9.33203125" style="170"/>
    <col min="9730" max="9730" width="24.1640625" style="170" customWidth="1"/>
    <col min="9731" max="9731" width="7.5" style="170" customWidth="1"/>
    <col min="9732" max="9732" width="13.33203125" style="170" customWidth="1"/>
    <col min="9733" max="9733" width="11" style="170" customWidth="1"/>
    <col min="9734" max="9734" width="10.33203125" style="170" customWidth="1"/>
    <col min="9735" max="9735" width="12.83203125" style="170" customWidth="1"/>
    <col min="9736" max="9736" width="10.5" style="170" customWidth="1"/>
    <col min="9737" max="9737" width="9.33203125" style="170"/>
    <col min="9738" max="9738" width="13.1640625" style="170" customWidth="1"/>
    <col min="9739" max="9739" width="7.5" style="170" customWidth="1"/>
    <col min="9740" max="9740" width="10.33203125" style="170" customWidth="1"/>
    <col min="9741" max="9741" width="10" style="170" customWidth="1"/>
    <col min="9742" max="9742" width="7.5" style="170" customWidth="1"/>
    <col min="9743" max="9743" width="11.33203125" style="170" customWidth="1"/>
    <col min="9744" max="9744" width="7.6640625" style="170" customWidth="1"/>
    <col min="9745" max="9745" width="11.83203125" style="170" customWidth="1"/>
    <col min="9746" max="9746" width="10.5" style="170" customWidth="1"/>
    <col min="9747" max="9747" width="9.33203125" style="170"/>
    <col min="9748" max="9748" width="7.6640625" style="170" customWidth="1"/>
    <col min="9749" max="9749" width="12.5" style="170" customWidth="1"/>
    <col min="9750" max="9985" width="9.33203125" style="170"/>
    <col min="9986" max="9986" width="24.1640625" style="170" customWidth="1"/>
    <col min="9987" max="9987" width="7.5" style="170" customWidth="1"/>
    <col min="9988" max="9988" width="13.33203125" style="170" customWidth="1"/>
    <col min="9989" max="9989" width="11" style="170" customWidth="1"/>
    <col min="9990" max="9990" width="10.33203125" style="170" customWidth="1"/>
    <col min="9991" max="9991" width="12.83203125" style="170" customWidth="1"/>
    <col min="9992" max="9992" width="10.5" style="170" customWidth="1"/>
    <col min="9993" max="9993" width="9.33203125" style="170"/>
    <col min="9994" max="9994" width="13.1640625" style="170" customWidth="1"/>
    <col min="9995" max="9995" width="7.5" style="170" customWidth="1"/>
    <col min="9996" max="9996" width="10.33203125" style="170" customWidth="1"/>
    <col min="9997" max="9997" width="10" style="170" customWidth="1"/>
    <col min="9998" max="9998" width="7.5" style="170" customWidth="1"/>
    <col min="9999" max="9999" width="11.33203125" style="170" customWidth="1"/>
    <col min="10000" max="10000" width="7.6640625" style="170" customWidth="1"/>
    <col min="10001" max="10001" width="11.83203125" style="170" customWidth="1"/>
    <col min="10002" max="10002" width="10.5" style="170" customWidth="1"/>
    <col min="10003" max="10003" width="9.33203125" style="170"/>
    <col min="10004" max="10004" width="7.6640625" style="170" customWidth="1"/>
    <col min="10005" max="10005" width="12.5" style="170" customWidth="1"/>
    <col min="10006" max="10241" width="9.33203125" style="170"/>
    <col min="10242" max="10242" width="24.1640625" style="170" customWidth="1"/>
    <col min="10243" max="10243" width="7.5" style="170" customWidth="1"/>
    <col min="10244" max="10244" width="13.33203125" style="170" customWidth="1"/>
    <col min="10245" max="10245" width="11" style="170" customWidth="1"/>
    <col min="10246" max="10246" width="10.33203125" style="170" customWidth="1"/>
    <col min="10247" max="10247" width="12.83203125" style="170" customWidth="1"/>
    <col min="10248" max="10248" width="10.5" style="170" customWidth="1"/>
    <col min="10249" max="10249" width="9.33203125" style="170"/>
    <col min="10250" max="10250" width="13.1640625" style="170" customWidth="1"/>
    <col min="10251" max="10251" width="7.5" style="170" customWidth="1"/>
    <col min="10252" max="10252" width="10.33203125" style="170" customWidth="1"/>
    <col min="10253" max="10253" width="10" style="170" customWidth="1"/>
    <col min="10254" max="10254" width="7.5" style="170" customWidth="1"/>
    <col min="10255" max="10255" width="11.33203125" style="170" customWidth="1"/>
    <col min="10256" max="10256" width="7.6640625" style="170" customWidth="1"/>
    <col min="10257" max="10257" width="11.83203125" style="170" customWidth="1"/>
    <col min="10258" max="10258" width="10.5" style="170" customWidth="1"/>
    <col min="10259" max="10259" width="9.33203125" style="170"/>
    <col min="10260" max="10260" width="7.6640625" style="170" customWidth="1"/>
    <col min="10261" max="10261" width="12.5" style="170" customWidth="1"/>
    <col min="10262" max="10497" width="9.33203125" style="170"/>
    <col min="10498" max="10498" width="24.1640625" style="170" customWidth="1"/>
    <col min="10499" max="10499" width="7.5" style="170" customWidth="1"/>
    <col min="10500" max="10500" width="13.33203125" style="170" customWidth="1"/>
    <col min="10501" max="10501" width="11" style="170" customWidth="1"/>
    <col min="10502" max="10502" width="10.33203125" style="170" customWidth="1"/>
    <col min="10503" max="10503" width="12.83203125" style="170" customWidth="1"/>
    <col min="10504" max="10504" width="10.5" style="170" customWidth="1"/>
    <col min="10505" max="10505" width="9.33203125" style="170"/>
    <col min="10506" max="10506" width="13.1640625" style="170" customWidth="1"/>
    <col min="10507" max="10507" width="7.5" style="170" customWidth="1"/>
    <col min="10508" max="10508" width="10.33203125" style="170" customWidth="1"/>
    <col min="10509" max="10509" width="10" style="170" customWidth="1"/>
    <col min="10510" max="10510" width="7.5" style="170" customWidth="1"/>
    <col min="10511" max="10511" width="11.33203125" style="170" customWidth="1"/>
    <col min="10512" max="10512" width="7.6640625" style="170" customWidth="1"/>
    <col min="10513" max="10513" width="11.83203125" style="170" customWidth="1"/>
    <col min="10514" max="10514" width="10.5" style="170" customWidth="1"/>
    <col min="10515" max="10515" width="9.33203125" style="170"/>
    <col min="10516" max="10516" width="7.6640625" style="170" customWidth="1"/>
    <col min="10517" max="10517" width="12.5" style="170" customWidth="1"/>
    <col min="10518" max="10753" width="9.33203125" style="170"/>
    <col min="10754" max="10754" width="24.1640625" style="170" customWidth="1"/>
    <col min="10755" max="10755" width="7.5" style="170" customWidth="1"/>
    <col min="10756" max="10756" width="13.33203125" style="170" customWidth="1"/>
    <col min="10757" max="10757" width="11" style="170" customWidth="1"/>
    <col min="10758" max="10758" width="10.33203125" style="170" customWidth="1"/>
    <col min="10759" max="10759" width="12.83203125" style="170" customWidth="1"/>
    <col min="10760" max="10760" width="10.5" style="170" customWidth="1"/>
    <col min="10761" max="10761" width="9.33203125" style="170"/>
    <col min="10762" max="10762" width="13.1640625" style="170" customWidth="1"/>
    <col min="10763" max="10763" width="7.5" style="170" customWidth="1"/>
    <col min="10764" max="10764" width="10.33203125" style="170" customWidth="1"/>
    <col min="10765" max="10765" width="10" style="170" customWidth="1"/>
    <col min="10766" max="10766" width="7.5" style="170" customWidth="1"/>
    <col min="10767" max="10767" width="11.33203125" style="170" customWidth="1"/>
    <col min="10768" max="10768" width="7.6640625" style="170" customWidth="1"/>
    <col min="10769" max="10769" width="11.83203125" style="170" customWidth="1"/>
    <col min="10770" max="10770" width="10.5" style="170" customWidth="1"/>
    <col min="10771" max="10771" width="9.33203125" style="170"/>
    <col min="10772" max="10772" width="7.6640625" style="170" customWidth="1"/>
    <col min="10773" max="10773" width="12.5" style="170" customWidth="1"/>
    <col min="10774" max="11009" width="9.33203125" style="170"/>
    <col min="11010" max="11010" width="24.1640625" style="170" customWidth="1"/>
    <col min="11011" max="11011" width="7.5" style="170" customWidth="1"/>
    <col min="11012" max="11012" width="13.33203125" style="170" customWidth="1"/>
    <col min="11013" max="11013" width="11" style="170" customWidth="1"/>
    <col min="11014" max="11014" width="10.33203125" style="170" customWidth="1"/>
    <col min="11015" max="11015" width="12.83203125" style="170" customWidth="1"/>
    <col min="11016" max="11016" width="10.5" style="170" customWidth="1"/>
    <col min="11017" max="11017" width="9.33203125" style="170"/>
    <col min="11018" max="11018" width="13.1640625" style="170" customWidth="1"/>
    <col min="11019" max="11019" width="7.5" style="170" customWidth="1"/>
    <col min="11020" max="11020" width="10.33203125" style="170" customWidth="1"/>
    <col min="11021" max="11021" width="10" style="170" customWidth="1"/>
    <col min="11022" max="11022" width="7.5" style="170" customWidth="1"/>
    <col min="11023" max="11023" width="11.33203125" style="170" customWidth="1"/>
    <col min="11024" max="11024" width="7.6640625" style="170" customWidth="1"/>
    <col min="11025" max="11025" width="11.83203125" style="170" customWidth="1"/>
    <col min="11026" max="11026" width="10.5" style="170" customWidth="1"/>
    <col min="11027" max="11027" width="9.33203125" style="170"/>
    <col min="11028" max="11028" width="7.6640625" style="170" customWidth="1"/>
    <col min="11029" max="11029" width="12.5" style="170" customWidth="1"/>
    <col min="11030" max="11265" width="9.33203125" style="170"/>
    <col min="11266" max="11266" width="24.1640625" style="170" customWidth="1"/>
    <col min="11267" max="11267" width="7.5" style="170" customWidth="1"/>
    <col min="11268" max="11268" width="13.33203125" style="170" customWidth="1"/>
    <col min="11269" max="11269" width="11" style="170" customWidth="1"/>
    <col min="11270" max="11270" width="10.33203125" style="170" customWidth="1"/>
    <col min="11271" max="11271" width="12.83203125" style="170" customWidth="1"/>
    <col min="11272" max="11272" width="10.5" style="170" customWidth="1"/>
    <col min="11273" max="11273" width="9.33203125" style="170"/>
    <col min="11274" max="11274" width="13.1640625" style="170" customWidth="1"/>
    <col min="11275" max="11275" width="7.5" style="170" customWidth="1"/>
    <col min="11276" max="11276" width="10.33203125" style="170" customWidth="1"/>
    <col min="11277" max="11277" width="10" style="170" customWidth="1"/>
    <col min="11278" max="11278" width="7.5" style="170" customWidth="1"/>
    <col min="11279" max="11279" width="11.33203125" style="170" customWidth="1"/>
    <col min="11280" max="11280" width="7.6640625" style="170" customWidth="1"/>
    <col min="11281" max="11281" width="11.83203125" style="170" customWidth="1"/>
    <col min="11282" max="11282" width="10.5" style="170" customWidth="1"/>
    <col min="11283" max="11283" width="9.33203125" style="170"/>
    <col min="11284" max="11284" width="7.6640625" style="170" customWidth="1"/>
    <col min="11285" max="11285" width="12.5" style="170" customWidth="1"/>
    <col min="11286" max="11521" width="9.33203125" style="170"/>
    <col min="11522" max="11522" width="24.1640625" style="170" customWidth="1"/>
    <col min="11523" max="11523" width="7.5" style="170" customWidth="1"/>
    <col min="11524" max="11524" width="13.33203125" style="170" customWidth="1"/>
    <col min="11525" max="11525" width="11" style="170" customWidth="1"/>
    <col min="11526" max="11526" width="10.33203125" style="170" customWidth="1"/>
    <col min="11527" max="11527" width="12.83203125" style="170" customWidth="1"/>
    <col min="11528" max="11528" width="10.5" style="170" customWidth="1"/>
    <col min="11529" max="11529" width="9.33203125" style="170"/>
    <col min="11530" max="11530" width="13.1640625" style="170" customWidth="1"/>
    <col min="11531" max="11531" width="7.5" style="170" customWidth="1"/>
    <col min="11532" max="11532" width="10.33203125" style="170" customWidth="1"/>
    <col min="11533" max="11533" width="10" style="170" customWidth="1"/>
    <col min="11534" max="11534" width="7.5" style="170" customWidth="1"/>
    <col min="11535" max="11535" width="11.33203125" style="170" customWidth="1"/>
    <col min="11536" max="11536" width="7.6640625" style="170" customWidth="1"/>
    <col min="11537" max="11537" width="11.83203125" style="170" customWidth="1"/>
    <col min="11538" max="11538" width="10.5" style="170" customWidth="1"/>
    <col min="11539" max="11539" width="9.33203125" style="170"/>
    <col min="11540" max="11540" width="7.6640625" style="170" customWidth="1"/>
    <col min="11541" max="11541" width="12.5" style="170" customWidth="1"/>
    <col min="11542" max="11777" width="9.33203125" style="170"/>
    <col min="11778" max="11778" width="24.1640625" style="170" customWidth="1"/>
    <col min="11779" max="11779" width="7.5" style="170" customWidth="1"/>
    <col min="11780" max="11780" width="13.33203125" style="170" customWidth="1"/>
    <col min="11781" max="11781" width="11" style="170" customWidth="1"/>
    <col min="11782" max="11782" width="10.33203125" style="170" customWidth="1"/>
    <col min="11783" max="11783" width="12.83203125" style="170" customWidth="1"/>
    <col min="11784" max="11784" width="10.5" style="170" customWidth="1"/>
    <col min="11785" max="11785" width="9.33203125" style="170"/>
    <col min="11786" max="11786" width="13.1640625" style="170" customWidth="1"/>
    <col min="11787" max="11787" width="7.5" style="170" customWidth="1"/>
    <col min="11788" max="11788" width="10.33203125" style="170" customWidth="1"/>
    <col min="11789" max="11789" width="10" style="170" customWidth="1"/>
    <col min="11790" max="11790" width="7.5" style="170" customWidth="1"/>
    <col min="11791" max="11791" width="11.33203125" style="170" customWidth="1"/>
    <col min="11792" max="11792" width="7.6640625" style="170" customWidth="1"/>
    <col min="11793" max="11793" width="11.83203125" style="170" customWidth="1"/>
    <col min="11794" max="11794" width="10.5" style="170" customWidth="1"/>
    <col min="11795" max="11795" width="9.33203125" style="170"/>
    <col min="11796" max="11796" width="7.6640625" style="170" customWidth="1"/>
    <col min="11797" max="11797" width="12.5" style="170" customWidth="1"/>
    <col min="11798" max="12033" width="9.33203125" style="170"/>
    <col min="12034" max="12034" width="24.1640625" style="170" customWidth="1"/>
    <col min="12035" max="12035" width="7.5" style="170" customWidth="1"/>
    <col min="12036" max="12036" width="13.33203125" style="170" customWidth="1"/>
    <col min="12037" max="12037" width="11" style="170" customWidth="1"/>
    <col min="12038" max="12038" width="10.33203125" style="170" customWidth="1"/>
    <col min="12039" max="12039" width="12.83203125" style="170" customWidth="1"/>
    <col min="12040" max="12040" width="10.5" style="170" customWidth="1"/>
    <col min="12041" max="12041" width="9.33203125" style="170"/>
    <col min="12042" max="12042" width="13.1640625" style="170" customWidth="1"/>
    <col min="12043" max="12043" width="7.5" style="170" customWidth="1"/>
    <col min="12044" max="12044" width="10.33203125" style="170" customWidth="1"/>
    <col min="12045" max="12045" width="10" style="170" customWidth="1"/>
    <col min="12046" max="12046" width="7.5" style="170" customWidth="1"/>
    <col min="12047" max="12047" width="11.33203125" style="170" customWidth="1"/>
    <col min="12048" max="12048" width="7.6640625" style="170" customWidth="1"/>
    <col min="12049" max="12049" width="11.83203125" style="170" customWidth="1"/>
    <col min="12050" max="12050" width="10.5" style="170" customWidth="1"/>
    <col min="12051" max="12051" width="9.33203125" style="170"/>
    <col min="12052" max="12052" width="7.6640625" style="170" customWidth="1"/>
    <col min="12053" max="12053" width="12.5" style="170" customWidth="1"/>
    <col min="12054" max="12289" width="9.33203125" style="170"/>
    <col min="12290" max="12290" width="24.1640625" style="170" customWidth="1"/>
    <col min="12291" max="12291" width="7.5" style="170" customWidth="1"/>
    <col min="12292" max="12292" width="13.33203125" style="170" customWidth="1"/>
    <col min="12293" max="12293" width="11" style="170" customWidth="1"/>
    <col min="12294" max="12294" width="10.33203125" style="170" customWidth="1"/>
    <col min="12295" max="12295" width="12.83203125" style="170" customWidth="1"/>
    <col min="12296" max="12296" width="10.5" style="170" customWidth="1"/>
    <col min="12297" max="12297" width="9.33203125" style="170"/>
    <col min="12298" max="12298" width="13.1640625" style="170" customWidth="1"/>
    <col min="12299" max="12299" width="7.5" style="170" customWidth="1"/>
    <col min="12300" max="12300" width="10.33203125" style="170" customWidth="1"/>
    <col min="12301" max="12301" width="10" style="170" customWidth="1"/>
    <col min="12302" max="12302" width="7.5" style="170" customWidth="1"/>
    <col min="12303" max="12303" width="11.33203125" style="170" customWidth="1"/>
    <col min="12304" max="12304" width="7.6640625" style="170" customWidth="1"/>
    <col min="12305" max="12305" width="11.83203125" style="170" customWidth="1"/>
    <col min="12306" max="12306" width="10.5" style="170" customWidth="1"/>
    <col min="12307" max="12307" width="9.33203125" style="170"/>
    <col min="12308" max="12308" width="7.6640625" style="170" customWidth="1"/>
    <col min="12309" max="12309" width="12.5" style="170" customWidth="1"/>
    <col min="12310" max="12545" width="9.33203125" style="170"/>
    <col min="12546" max="12546" width="24.1640625" style="170" customWidth="1"/>
    <col min="12547" max="12547" width="7.5" style="170" customWidth="1"/>
    <col min="12548" max="12548" width="13.33203125" style="170" customWidth="1"/>
    <col min="12549" max="12549" width="11" style="170" customWidth="1"/>
    <col min="12550" max="12550" width="10.33203125" style="170" customWidth="1"/>
    <col min="12551" max="12551" width="12.83203125" style="170" customWidth="1"/>
    <col min="12552" max="12552" width="10.5" style="170" customWidth="1"/>
    <col min="12553" max="12553" width="9.33203125" style="170"/>
    <col min="12554" max="12554" width="13.1640625" style="170" customWidth="1"/>
    <col min="12555" max="12555" width="7.5" style="170" customWidth="1"/>
    <col min="12556" max="12556" width="10.33203125" style="170" customWidth="1"/>
    <col min="12557" max="12557" width="10" style="170" customWidth="1"/>
    <col min="12558" max="12558" width="7.5" style="170" customWidth="1"/>
    <col min="12559" max="12559" width="11.33203125" style="170" customWidth="1"/>
    <col min="12560" max="12560" width="7.6640625" style="170" customWidth="1"/>
    <col min="12561" max="12561" width="11.83203125" style="170" customWidth="1"/>
    <col min="12562" max="12562" width="10.5" style="170" customWidth="1"/>
    <col min="12563" max="12563" width="9.33203125" style="170"/>
    <col min="12564" max="12564" width="7.6640625" style="170" customWidth="1"/>
    <col min="12565" max="12565" width="12.5" style="170" customWidth="1"/>
    <col min="12566" max="12801" width="9.33203125" style="170"/>
    <col min="12802" max="12802" width="24.1640625" style="170" customWidth="1"/>
    <col min="12803" max="12803" width="7.5" style="170" customWidth="1"/>
    <col min="12804" max="12804" width="13.33203125" style="170" customWidth="1"/>
    <col min="12805" max="12805" width="11" style="170" customWidth="1"/>
    <col min="12806" max="12806" width="10.33203125" style="170" customWidth="1"/>
    <col min="12807" max="12807" width="12.83203125" style="170" customWidth="1"/>
    <col min="12808" max="12808" width="10.5" style="170" customWidth="1"/>
    <col min="12809" max="12809" width="9.33203125" style="170"/>
    <col min="12810" max="12810" width="13.1640625" style="170" customWidth="1"/>
    <col min="12811" max="12811" width="7.5" style="170" customWidth="1"/>
    <col min="12812" max="12812" width="10.33203125" style="170" customWidth="1"/>
    <col min="12813" max="12813" width="10" style="170" customWidth="1"/>
    <col min="12814" max="12814" width="7.5" style="170" customWidth="1"/>
    <col min="12815" max="12815" width="11.33203125" style="170" customWidth="1"/>
    <col min="12816" max="12816" width="7.6640625" style="170" customWidth="1"/>
    <col min="12817" max="12817" width="11.83203125" style="170" customWidth="1"/>
    <col min="12818" max="12818" width="10.5" style="170" customWidth="1"/>
    <col min="12819" max="12819" width="9.33203125" style="170"/>
    <col min="12820" max="12820" width="7.6640625" style="170" customWidth="1"/>
    <col min="12821" max="12821" width="12.5" style="170" customWidth="1"/>
    <col min="12822" max="13057" width="9.33203125" style="170"/>
    <col min="13058" max="13058" width="24.1640625" style="170" customWidth="1"/>
    <col min="13059" max="13059" width="7.5" style="170" customWidth="1"/>
    <col min="13060" max="13060" width="13.33203125" style="170" customWidth="1"/>
    <col min="13061" max="13061" width="11" style="170" customWidth="1"/>
    <col min="13062" max="13062" width="10.33203125" style="170" customWidth="1"/>
    <col min="13063" max="13063" width="12.83203125" style="170" customWidth="1"/>
    <col min="13064" max="13064" width="10.5" style="170" customWidth="1"/>
    <col min="13065" max="13065" width="9.33203125" style="170"/>
    <col min="13066" max="13066" width="13.1640625" style="170" customWidth="1"/>
    <col min="13067" max="13067" width="7.5" style="170" customWidth="1"/>
    <col min="13068" max="13068" width="10.33203125" style="170" customWidth="1"/>
    <col min="13069" max="13069" width="10" style="170" customWidth="1"/>
    <col min="13070" max="13070" width="7.5" style="170" customWidth="1"/>
    <col min="13071" max="13071" width="11.33203125" style="170" customWidth="1"/>
    <col min="13072" max="13072" width="7.6640625" style="170" customWidth="1"/>
    <col min="13073" max="13073" width="11.83203125" style="170" customWidth="1"/>
    <col min="13074" max="13074" width="10.5" style="170" customWidth="1"/>
    <col min="13075" max="13075" width="9.33203125" style="170"/>
    <col min="13076" max="13076" width="7.6640625" style="170" customWidth="1"/>
    <col min="13077" max="13077" width="12.5" style="170" customWidth="1"/>
    <col min="13078" max="13313" width="9.33203125" style="170"/>
    <col min="13314" max="13314" width="24.1640625" style="170" customWidth="1"/>
    <col min="13315" max="13315" width="7.5" style="170" customWidth="1"/>
    <col min="13316" max="13316" width="13.33203125" style="170" customWidth="1"/>
    <col min="13317" max="13317" width="11" style="170" customWidth="1"/>
    <col min="13318" max="13318" width="10.33203125" style="170" customWidth="1"/>
    <col min="13319" max="13319" width="12.83203125" style="170" customWidth="1"/>
    <col min="13320" max="13320" width="10.5" style="170" customWidth="1"/>
    <col min="13321" max="13321" width="9.33203125" style="170"/>
    <col min="13322" max="13322" width="13.1640625" style="170" customWidth="1"/>
    <col min="13323" max="13323" width="7.5" style="170" customWidth="1"/>
    <col min="13324" max="13324" width="10.33203125" style="170" customWidth="1"/>
    <col min="13325" max="13325" width="10" style="170" customWidth="1"/>
    <col min="13326" max="13326" width="7.5" style="170" customWidth="1"/>
    <col min="13327" max="13327" width="11.33203125" style="170" customWidth="1"/>
    <col min="13328" max="13328" width="7.6640625" style="170" customWidth="1"/>
    <col min="13329" max="13329" width="11.83203125" style="170" customWidth="1"/>
    <col min="13330" max="13330" width="10.5" style="170" customWidth="1"/>
    <col min="13331" max="13331" width="9.33203125" style="170"/>
    <col min="13332" max="13332" width="7.6640625" style="170" customWidth="1"/>
    <col min="13333" max="13333" width="12.5" style="170" customWidth="1"/>
    <col min="13334" max="13569" width="9.33203125" style="170"/>
    <col min="13570" max="13570" width="24.1640625" style="170" customWidth="1"/>
    <col min="13571" max="13571" width="7.5" style="170" customWidth="1"/>
    <col min="13572" max="13572" width="13.33203125" style="170" customWidth="1"/>
    <col min="13573" max="13573" width="11" style="170" customWidth="1"/>
    <col min="13574" max="13574" width="10.33203125" style="170" customWidth="1"/>
    <col min="13575" max="13575" width="12.83203125" style="170" customWidth="1"/>
    <col min="13576" max="13576" width="10.5" style="170" customWidth="1"/>
    <col min="13577" max="13577" width="9.33203125" style="170"/>
    <col min="13578" max="13578" width="13.1640625" style="170" customWidth="1"/>
    <col min="13579" max="13579" width="7.5" style="170" customWidth="1"/>
    <col min="13580" max="13580" width="10.33203125" style="170" customWidth="1"/>
    <col min="13581" max="13581" width="10" style="170" customWidth="1"/>
    <col min="13582" max="13582" width="7.5" style="170" customWidth="1"/>
    <col min="13583" max="13583" width="11.33203125" style="170" customWidth="1"/>
    <col min="13584" max="13584" width="7.6640625" style="170" customWidth="1"/>
    <col min="13585" max="13585" width="11.83203125" style="170" customWidth="1"/>
    <col min="13586" max="13586" width="10.5" style="170" customWidth="1"/>
    <col min="13587" max="13587" width="9.33203125" style="170"/>
    <col min="13588" max="13588" width="7.6640625" style="170" customWidth="1"/>
    <col min="13589" max="13589" width="12.5" style="170" customWidth="1"/>
    <col min="13590" max="13825" width="9.33203125" style="170"/>
    <col min="13826" max="13826" width="24.1640625" style="170" customWidth="1"/>
    <col min="13827" max="13827" width="7.5" style="170" customWidth="1"/>
    <col min="13828" max="13828" width="13.33203125" style="170" customWidth="1"/>
    <col min="13829" max="13829" width="11" style="170" customWidth="1"/>
    <col min="13830" max="13830" width="10.33203125" style="170" customWidth="1"/>
    <col min="13831" max="13831" width="12.83203125" style="170" customWidth="1"/>
    <col min="13832" max="13832" width="10.5" style="170" customWidth="1"/>
    <col min="13833" max="13833" width="9.33203125" style="170"/>
    <col min="13834" max="13834" width="13.1640625" style="170" customWidth="1"/>
    <col min="13835" max="13835" width="7.5" style="170" customWidth="1"/>
    <col min="13836" max="13836" width="10.33203125" style="170" customWidth="1"/>
    <col min="13837" max="13837" width="10" style="170" customWidth="1"/>
    <col min="13838" max="13838" width="7.5" style="170" customWidth="1"/>
    <col min="13839" max="13839" width="11.33203125" style="170" customWidth="1"/>
    <col min="13840" max="13840" width="7.6640625" style="170" customWidth="1"/>
    <col min="13841" max="13841" width="11.83203125" style="170" customWidth="1"/>
    <col min="13842" max="13842" width="10.5" style="170" customWidth="1"/>
    <col min="13843" max="13843" width="9.33203125" style="170"/>
    <col min="13844" max="13844" width="7.6640625" style="170" customWidth="1"/>
    <col min="13845" max="13845" width="12.5" style="170" customWidth="1"/>
    <col min="13846" max="14081" width="9.33203125" style="170"/>
    <col min="14082" max="14082" width="24.1640625" style="170" customWidth="1"/>
    <col min="14083" max="14083" width="7.5" style="170" customWidth="1"/>
    <col min="14084" max="14084" width="13.33203125" style="170" customWidth="1"/>
    <col min="14085" max="14085" width="11" style="170" customWidth="1"/>
    <col min="14086" max="14086" width="10.33203125" style="170" customWidth="1"/>
    <col min="14087" max="14087" width="12.83203125" style="170" customWidth="1"/>
    <col min="14088" max="14088" width="10.5" style="170" customWidth="1"/>
    <col min="14089" max="14089" width="9.33203125" style="170"/>
    <col min="14090" max="14090" width="13.1640625" style="170" customWidth="1"/>
    <col min="14091" max="14091" width="7.5" style="170" customWidth="1"/>
    <col min="14092" max="14092" width="10.33203125" style="170" customWidth="1"/>
    <col min="14093" max="14093" width="10" style="170" customWidth="1"/>
    <col min="14094" max="14094" width="7.5" style="170" customWidth="1"/>
    <col min="14095" max="14095" width="11.33203125" style="170" customWidth="1"/>
    <col min="14096" max="14096" width="7.6640625" style="170" customWidth="1"/>
    <col min="14097" max="14097" width="11.83203125" style="170" customWidth="1"/>
    <col min="14098" max="14098" width="10.5" style="170" customWidth="1"/>
    <col min="14099" max="14099" width="9.33203125" style="170"/>
    <col min="14100" max="14100" width="7.6640625" style="170" customWidth="1"/>
    <col min="14101" max="14101" width="12.5" style="170" customWidth="1"/>
    <col min="14102" max="14337" width="9.33203125" style="170"/>
    <col min="14338" max="14338" width="24.1640625" style="170" customWidth="1"/>
    <col min="14339" max="14339" width="7.5" style="170" customWidth="1"/>
    <col min="14340" max="14340" width="13.33203125" style="170" customWidth="1"/>
    <col min="14341" max="14341" width="11" style="170" customWidth="1"/>
    <col min="14342" max="14342" width="10.33203125" style="170" customWidth="1"/>
    <col min="14343" max="14343" width="12.83203125" style="170" customWidth="1"/>
    <col min="14344" max="14344" width="10.5" style="170" customWidth="1"/>
    <col min="14345" max="14345" width="9.33203125" style="170"/>
    <col min="14346" max="14346" width="13.1640625" style="170" customWidth="1"/>
    <col min="14347" max="14347" width="7.5" style="170" customWidth="1"/>
    <col min="14348" max="14348" width="10.33203125" style="170" customWidth="1"/>
    <col min="14349" max="14349" width="10" style="170" customWidth="1"/>
    <col min="14350" max="14350" width="7.5" style="170" customWidth="1"/>
    <col min="14351" max="14351" width="11.33203125" style="170" customWidth="1"/>
    <col min="14352" max="14352" width="7.6640625" style="170" customWidth="1"/>
    <col min="14353" max="14353" width="11.83203125" style="170" customWidth="1"/>
    <col min="14354" max="14354" width="10.5" style="170" customWidth="1"/>
    <col min="14355" max="14355" width="9.33203125" style="170"/>
    <col min="14356" max="14356" width="7.6640625" style="170" customWidth="1"/>
    <col min="14357" max="14357" width="12.5" style="170" customWidth="1"/>
    <col min="14358" max="14593" width="9.33203125" style="170"/>
    <col min="14594" max="14594" width="24.1640625" style="170" customWidth="1"/>
    <col min="14595" max="14595" width="7.5" style="170" customWidth="1"/>
    <col min="14596" max="14596" width="13.33203125" style="170" customWidth="1"/>
    <col min="14597" max="14597" width="11" style="170" customWidth="1"/>
    <col min="14598" max="14598" width="10.33203125" style="170" customWidth="1"/>
    <col min="14599" max="14599" width="12.83203125" style="170" customWidth="1"/>
    <col min="14600" max="14600" width="10.5" style="170" customWidth="1"/>
    <col min="14601" max="14601" width="9.33203125" style="170"/>
    <col min="14602" max="14602" width="13.1640625" style="170" customWidth="1"/>
    <col min="14603" max="14603" width="7.5" style="170" customWidth="1"/>
    <col min="14604" max="14604" width="10.33203125" style="170" customWidth="1"/>
    <col min="14605" max="14605" width="10" style="170" customWidth="1"/>
    <col min="14606" max="14606" width="7.5" style="170" customWidth="1"/>
    <col min="14607" max="14607" width="11.33203125" style="170" customWidth="1"/>
    <col min="14608" max="14608" width="7.6640625" style="170" customWidth="1"/>
    <col min="14609" max="14609" width="11.83203125" style="170" customWidth="1"/>
    <col min="14610" max="14610" width="10.5" style="170" customWidth="1"/>
    <col min="14611" max="14611" width="9.33203125" style="170"/>
    <col min="14612" max="14612" width="7.6640625" style="170" customWidth="1"/>
    <col min="14613" max="14613" width="12.5" style="170" customWidth="1"/>
    <col min="14614" max="14849" width="9.33203125" style="170"/>
    <col min="14850" max="14850" width="24.1640625" style="170" customWidth="1"/>
    <col min="14851" max="14851" width="7.5" style="170" customWidth="1"/>
    <col min="14852" max="14852" width="13.33203125" style="170" customWidth="1"/>
    <col min="14853" max="14853" width="11" style="170" customWidth="1"/>
    <col min="14854" max="14854" width="10.33203125" style="170" customWidth="1"/>
    <col min="14855" max="14855" width="12.83203125" style="170" customWidth="1"/>
    <col min="14856" max="14856" width="10.5" style="170" customWidth="1"/>
    <col min="14857" max="14857" width="9.33203125" style="170"/>
    <col min="14858" max="14858" width="13.1640625" style="170" customWidth="1"/>
    <col min="14859" max="14859" width="7.5" style="170" customWidth="1"/>
    <col min="14860" max="14860" width="10.33203125" style="170" customWidth="1"/>
    <col min="14861" max="14861" width="10" style="170" customWidth="1"/>
    <col min="14862" max="14862" width="7.5" style="170" customWidth="1"/>
    <col min="14863" max="14863" width="11.33203125" style="170" customWidth="1"/>
    <col min="14864" max="14864" width="7.6640625" style="170" customWidth="1"/>
    <col min="14865" max="14865" width="11.83203125" style="170" customWidth="1"/>
    <col min="14866" max="14866" width="10.5" style="170" customWidth="1"/>
    <col min="14867" max="14867" width="9.33203125" style="170"/>
    <col min="14868" max="14868" width="7.6640625" style="170" customWidth="1"/>
    <col min="14869" max="14869" width="12.5" style="170" customWidth="1"/>
    <col min="14870" max="15105" width="9.33203125" style="170"/>
    <col min="15106" max="15106" width="24.1640625" style="170" customWidth="1"/>
    <col min="15107" max="15107" width="7.5" style="170" customWidth="1"/>
    <col min="15108" max="15108" width="13.33203125" style="170" customWidth="1"/>
    <col min="15109" max="15109" width="11" style="170" customWidth="1"/>
    <col min="15110" max="15110" width="10.33203125" style="170" customWidth="1"/>
    <col min="15111" max="15111" width="12.83203125" style="170" customWidth="1"/>
    <col min="15112" max="15112" width="10.5" style="170" customWidth="1"/>
    <col min="15113" max="15113" width="9.33203125" style="170"/>
    <col min="15114" max="15114" width="13.1640625" style="170" customWidth="1"/>
    <col min="15115" max="15115" width="7.5" style="170" customWidth="1"/>
    <col min="15116" max="15116" width="10.33203125" style="170" customWidth="1"/>
    <col min="15117" max="15117" width="10" style="170" customWidth="1"/>
    <col min="15118" max="15118" width="7.5" style="170" customWidth="1"/>
    <col min="15119" max="15119" width="11.33203125" style="170" customWidth="1"/>
    <col min="15120" max="15120" width="7.6640625" style="170" customWidth="1"/>
    <col min="15121" max="15121" width="11.83203125" style="170" customWidth="1"/>
    <col min="15122" max="15122" width="10.5" style="170" customWidth="1"/>
    <col min="15123" max="15123" width="9.33203125" style="170"/>
    <col min="15124" max="15124" width="7.6640625" style="170" customWidth="1"/>
    <col min="15125" max="15125" width="12.5" style="170" customWidth="1"/>
    <col min="15126" max="15361" width="9.33203125" style="170"/>
    <col min="15362" max="15362" width="24.1640625" style="170" customWidth="1"/>
    <col min="15363" max="15363" width="7.5" style="170" customWidth="1"/>
    <col min="15364" max="15364" width="13.33203125" style="170" customWidth="1"/>
    <col min="15365" max="15365" width="11" style="170" customWidth="1"/>
    <col min="15366" max="15366" width="10.33203125" style="170" customWidth="1"/>
    <col min="15367" max="15367" width="12.83203125" style="170" customWidth="1"/>
    <col min="15368" max="15368" width="10.5" style="170" customWidth="1"/>
    <col min="15369" max="15369" width="9.33203125" style="170"/>
    <col min="15370" max="15370" width="13.1640625" style="170" customWidth="1"/>
    <col min="15371" max="15371" width="7.5" style="170" customWidth="1"/>
    <col min="15372" max="15372" width="10.33203125" style="170" customWidth="1"/>
    <col min="15373" max="15373" width="10" style="170" customWidth="1"/>
    <col min="15374" max="15374" width="7.5" style="170" customWidth="1"/>
    <col min="15375" max="15375" width="11.33203125" style="170" customWidth="1"/>
    <col min="15376" max="15376" width="7.6640625" style="170" customWidth="1"/>
    <col min="15377" max="15377" width="11.83203125" style="170" customWidth="1"/>
    <col min="15378" max="15378" width="10.5" style="170" customWidth="1"/>
    <col min="15379" max="15379" width="9.33203125" style="170"/>
    <col min="15380" max="15380" width="7.6640625" style="170" customWidth="1"/>
    <col min="15381" max="15381" width="12.5" style="170" customWidth="1"/>
    <col min="15382" max="15617" width="9.33203125" style="170"/>
    <col min="15618" max="15618" width="24.1640625" style="170" customWidth="1"/>
    <col min="15619" max="15619" width="7.5" style="170" customWidth="1"/>
    <col min="15620" max="15620" width="13.33203125" style="170" customWidth="1"/>
    <col min="15621" max="15621" width="11" style="170" customWidth="1"/>
    <col min="15622" max="15622" width="10.33203125" style="170" customWidth="1"/>
    <col min="15623" max="15623" width="12.83203125" style="170" customWidth="1"/>
    <col min="15624" max="15624" width="10.5" style="170" customWidth="1"/>
    <col min="15625" max="15625" width="9.33203125" style="170"/>
    <col min="15626" max="15626" width="13.1640625" style="170" customWidth="1"/>
    <col min="15627" max="15627" width="7.5" style="170" customWidth="1"/>
    <col min="15628" max="15628" width="10.33203125" style="170" customWidth="1"/>
    <col min="15629" max="15629" width="10" style="170" customWidth="1"/>
    <col min="15630" max="15630" width="7.5" style="170" customWidth="1"/>
    <col min="15631" max="15631" width="11.33203125" style="170" customWidth="1"/>
    <col min="15632" max="15632" width="7.6640625" style="170" customWidth="1"/>
    <col min="15633" max="15633" width="11.83203125" style="170" customWidth="1"/>
    <col min="15634" max="15634" width="10.5" style="170" customWidth="1"/>
    <col min="15635" max="15635" width="9.33203125" style="170"/>
    <col min="15636" max="15636" width="7.6640625" style="170" customWidth="1"/>
    <col min="15637" max="15637" width="12.5" style="170" customWidth="1"/>
    <col min="15638" max="15873" width="9.33203125" style="170"/>
    <col min="15874" max="15874" width="24.1640625" style="170" customWidth="1"/>
    <col min="15875" max="15875" width="7.5" style="170" customWidth="1"/>
    <col min="15876" max="15876" width="13.33203125" style="170" customWidth="1"/>
    <col min="15877" max="15877" width="11" style="170" customWidth="1"/>
    <col min="15878" max="15878" width="10.33203125" style="170" customWidth="1"/>
    <col min="15879" max="15879" width="12.83203125" style="170" customWidth="1"/>
    <col min="15880" max="15880" width="10.5" style="170" customWidth="1"/>
    <col min="15881" max="15881" width="9.33203125" style="170"/>
    <col min="15882" max="15882" width="13.1640625" style="170" customWidth="1"/>
    <col min="15883" max="15883" width="7.5" style="170" customWidth="1"/>
    <col min="15884" max="15884" width="10.33203125" style="170" customWidth="1"/>
    <col min="15885" max="15885" width="10" style="170" customWidth="1"/>
    <col min="15886" max="15886" width="7.5" style="170" customWidth="1"/>
    <col min="15887" max="15887" width="11.33203125" style="170" customWidth="1"/>
    <col min="15888" max="15888" width="7.6640625" style="170" customWidth="1"/>
    <col min="15889" max="15889" width="11.83203125" style="170" customWidth="1"/>
    <col min="15890" max="15890" width="10.5" style="170" customWidth="1"/>
    <col min="15891" max="15891" width="9.33203125" style="170"/>
    <col min="15892" max="15892" width="7.6640625" style="170" customWidth="1"/>
    <col min="15893" max="15893" width="12.5" style="170" customWidth="1"/>
    <col min="15894" max="16129" width="9.33203125" style="170"/>
    <col min="16130" max="16130" width="24.1640625" style="170" customWidth="1"/>
    <col min="16131" max="16131" width="7.5" style="170" customWidth="1"/>
    <col min="16132" max="16132" width="13.33203125" style="170" customWidth="1"/>
    <col min="16133" max="16133" width="11" style="170" customWidth="1"/>
    <col min="16134" max="16134" width="10.33203125" style="170" customWidth="1"/>
    <col min="16135" max="16135" width="12.83203125" style="170" customWidth="1"/>
    <col min="16136" max="16136" width="10.5" style="170" customWidth="1"/>
    <col min="16137" max="16137" width="9.33203125" style="170"/>
    <col min="16138" max="16138" width="13.1640625" style="170" customWidth="1"/>
    <col min="16139" max="16139" width="7.5" style="170" customWidth="1"/>
    <col min="16140" max="16140" width="10.33203125" style="170" customWidth="1"/>
    <col min="16141" max="16141" width="10" style="170" customWidth="1"/>
    <col min="16142" max="16142" width="7.5" style="170" customWidth="1"/>
    <col min="16143" max="16143" width="11.33203125" style="170" customWidth="1"/>
    <col min="16144" max="16144" width="7.6640625" style="170" customWidth="1"/>
    <col min="16145" max="16145" width="11.83203125" style="170" customWidth="1"/>
    <col min="16146" max="16146" width="10.5" style="170" customWidth="1"/>
    <col min="16147" max="16147" width="9.33203125" style="170"/>
    <col min="16148" max="16148" width="7.6640625" style="170" customWidth="1"/>
    <col min="16149" max="16149" width="12.5" style="170" customWidth="1"/>
    <col min="16150" max="16384" width="9.33203125" style="170"/>
  </cols>
  <sheetData>
    <row r="1" spans="1:21" ht="13.5" x14ac:dyDescent="0.2">
      <c r="A1" s="1766" t="s">
        <v>0</v>
      </c>
      <c r="B1" s="226" t="s">
        <v>750</v>
      </c>
      <c r="C1" s="227" t="s">
        <v>751</v>
      </c>
      <c r="D1" s="227" t="s">
        <v>752</v>
      </c>
      <c r="E1" s="227" t="s">
        <v>753</v>
      </c>
      <c r="F1" s="226" t="s">
        <v>754</v>
      </c>
      <c r="G1" s="226" t="s">
        <v>755</v>
      </c>
      <c r="H1" s="226" t="s">
        <v>756</v>
      </c>
      <c r="I1" s="228" t="s">
        <v>757</v>
      </c>
      <c r="J1" s="226" t="s">
        <v>758</v>
      </c>
      <c r="K1" s="226" t="s">
        <v>759</v>
      </c>
      <c r="L1" s="228" t="s">
        <v>37</v>
      </c>
      <c r="M1" s="441" t="s">
        <v>1358</v>
      </c>
      <c r="N1" s="226" t="s">
        <v>760</v>
      </c>
      <c r="O1" s="226" t="s">
        <v>761</v>
      </c>
      <c r="P1" s="226" t="s">
        <v>762</v>
      </c>
      <c r="Q1" s="228" t="s">
        <v>763</v>
      </c>
      <c r="R1" s="228" t="s">
        <v>764</v>
      </c>
      <c r="S1" s="228" t="s">
        <v>765</v>
      </c>
      <c r="T1" s="228" t="s">
        <v>766</v>
      </c>
      <c r="U1" s="1768" t="s">
        <v>767</v>
      </c>
    </row>
    <row r="2" spans="1:21" ht="105" customHeight="1" x14ac:dyDescent="0.2">
      <c r="A2" s="1767"/>
      <c r="B2" s="229" t="s">
        <v>768</v>
      </c>
      <c r="C2" s="230" t="s">
        <v>769</v>
      </c>
      <c r="D2" s="230" t="s">
        <v>770</v>
      </c>
      <c r="E2" s="230" t="s">
        <v>771</v>
      </c>
      <c r="F2" s="229" t="s">
        <v>772</v>
      </c>
      <c r="G2" s="229" t="s">
        <v>773</v>
      </c>
      <c r="H2" s="229" t="s">
        <v>774</v>
      </c>
      <c r="I2" s="229" t="s">
        <v>775</v>
      </c>
      <c r="J2" s="231" t="s">
        <v>776</v>
      </c>
      <c r="K2" s="229" t="s">
        <v>777</v>
      </c>
      <c r="L2" s="229" t="s">
        <v>778</v>
      </c>
      <c r="M2" s="442" t="s">
        <v>1359</v>
      </c>
      <c r="N2" s="229" t="s">
        <v>779</v>
      </c>
      <c r="O2" s="229" t="s">
        <v>780</v>
      </c>
      <c r="P2" s="229" t="s">
        <v>781</v>
      </c>
      <c r="Q2" s="229" t="s">
        <v>782</v>
      </c>
      <c r="R2" s="232" t="s">
        <v>783</v>
      </c>
      <c r="S2" s="229" t="s">
        <v>784</v>
      </c>
      <c r="T2" s="229" t="s">
        <v>785</v>
      </c>
      <c r="U2" s="1767"/>
    </row>
    <row r="3" spans="1:21" x14ac:dyDescent="0.2">
      <c r="A3" s="233" t="s">
        <v>551</v>
      </c>
      <c r="B3" s="482">
        <v>131</v>
      </c>
      <c r="C3" s="192">
        <v>294606</v>
      </c>
      <c r="D3" s="192">
        <v>49019</v>
      </c>
      <c r="E3" s="483"/>
      <c r="F3" s="487">
        <f t="shared" ref="F3:F20" si="0">SUM(C3:E3)</f>
        <v>343625</v>
      </c>
      <c r="G3" s="489"/>
      <c r="H3" s="489"/>
      <c r="I3" s="487">
        <f t="shared" ref="I3:I20" si="1">SUM(B3+F3+G3+H3)</f>
        <v>343756</v>
      </c>
      <c r="J3" s="492"/>
      <c r="K3" s="493"/>
      <c r="L3" s="487">
        <f t="shared" ref="L3:L20" si="2">SUM(J3:K3)</f>
        <v>0</v>
      </c>
      <c r="M3" s="496"/>
      <c r="N3" s="192">
        <v>249</v>
      </c>
      <c r="O3" s="192">
        <v>53606</v>
      </c>
      <c r="P3" s="497"/>
      <c r="Q3" s="487">
        <f>SUM(M3:P3)</f>
        <v>53855</v>
      </c>
      <c r="R3" s="499">
        <v>9287</v>
      </c>
      <c r="S3" s="499">
        <v>786</v>
      </c>
      <c r="T3" s="500">
        <v>4502</v>
      </c>
      <c r="U3" s="199">
        <f t="shared" ref="U3:U20" si="3">SUM(I3+L3+Q3+R3+S3+T3)</f>
        <v>412186</v>
      </c>
    </row>
    <row r="4" spans="1:21" ht="25.5" x14ac:dyDescent="0.2">
      <c r="A4" s="233" t="s">
        <v>552</v>
      </c>
      <c r="B4" s="484"/>
      <c r="C4" s="485">
        <v>826520</v>
      </c>
      <c r="D4" s="485">
        <v>7170</v>
      </c>
      <c r="E4" s="485"/>
      <c r="F4" s="487">
        <f t="shared" si="0"/>
        <v>833690</v>
      </c>
      <c r="G4" s="490"/>
      <c r="H4" s="490"/>
      <c r="I4" s="487">
        <f t="shared" si="1"/>
        <v>833690</v>
      </c>
      <c r="J4" s="438"/>
      <c r="K4" s="494"/>
      <c r="L4" s="487">
        <f t="shared" si="2"/>
        <v>0</v>
      </c>
      <c r="M4" s="498"/>
      <c r="N4" s="494">
        <v>177</v>
      </c>
      <c r="O4" s="494">
        <v>249599</v>
      </c>
      <c r="P4" s="494"/>
      <c r="Q4" s="487">
        <f t="shared" ref="Q4:Q22" si="4">SUM(M4:P4)</f>
        <v>249776</v>
      </c>
      <c r="R4" s="440">
        <v>2790</v>
      </c>
      <c r="S4" s="440">
        <v>86836</v>
      </c>
      <c r="T4" s="438">
        <v>1631</v>
      </c>
      <c r="U4" s="199">
        <f t="shared" si="3"/>
        <v>1174723</v>
      </c>
    </row>
    <row r="5" spans="1:21" ht="25.5" x14ac:dyDescent="0.2">
      <c r="A5" s="233" t="s">
        <v>553</v>
      </c>
      <c r="B5" s="484"/>
      <c r="C5" s="485">
        <v>1114088</v>
      </c>
      <c r="D5" s="485">
        <v>37269</v>
      </c>
      <c r="E5" s="485"/>
      <c r="F5" s="487">
        <f t="shared" si="0"/>
        <v>1151357</v>
      </c>
      <c r="G5" s="490"/>
      <c r="H5" s="490"/>
      <c r="I5" s="487">
        <f t="shared" si="1"/>
        <v>1151357</v>
      </c>
      <c r="J5" s="438">
        <v>529</v>
      </c>
      <c r="K5" s="494"/>
      <c r="L5" s="487">
        <f t="shared" si="2"/>
        <v>529</v>
      </c>
      <c r="M5" s="498"/>
      <c r="N5" s="494">
        <v>11</v>
      </c>
      <c r="O5" s="494">
        <v>133074</v>
      </c>
      <c r="P5" s="494"/>
      <c r="Q5" s="487">
        <f t="shared" si="4"/>
        <v>133085</v>
      </c>
      <c r="R5" s="440">
        <v>19201</v>
      </c>
      <c r="S5" s="440">
        <v>1289</v>
      </c>
      <c r="T5" s="438">
        <v>325</v>
      </c>
      <c r="U5" s="199">
        <f t="shared" si="3"/>
        <v>1305786</v>
      </c>
    </row>
    <row r="6" spans="1:21" ht="25.5" x14ac:dyDescent="0.2">
      <c r="A6" s="234" t="s">
        <v>570</v>
      </c>
      <c r="B6" s="484"/>
      <c r="C6" s="485">
        <v>830</v>
      </c>
      <c r="D6" s="485">
        <v>6688</v>
      </c>
      <c r="E6" s="485"/>
      <c r="F6" s="487">
        <f t="shared" si="0"/>
        <v>7518</v>
      </c>
      <c r="G6" s="490"/>
      <c r="H6" s="490"/>
      <c r="I6" s="487">
        <f t="shared" si="1"/>
        <v>7518</v>
      </c>
      <c r="J6" s="438"/>
      <c r="K6" s="494"/>
      <c r="L6" s="487">
        <f t="shared" si="2"/>
        <v>0</v>
      </c>
      <c r="M6" s="498"/>
      <c r="N6" s="494">
        <v>341</v>
      </c>
      <c r="O6" s="494">
        <v>136499</v>
      </c>
      <c r="P6" s="494"/>
      <c r="Q6" s="487">
        <f t="shared" si="4"/>
        <v>136840</v>
      </c>
      <c r="R6" s="440">
        <v>91</v>
      </c>
      <c r="S6" s="440"/>
      <c r="T6" s="438">
        <v>1302</v>
      </c>
      <c r="U6" s="199">
        <f t="shared" si="3"/>
        <v>145751</v>
      </c>
    </row>
    <row r="7" spans="1:21" ht="25.5" x14ac:dyDescent="0.2">
      <c r="A7" s="234" t="s">
        <v>555</v>
      </c>
      <c r="B7" s="484"/>
      <c r="C7" s="485">
        <v>393648</v>
      </c>
      <c r="D7" s="485">
        <v>7313</v>
      </c>
      <c r="E7" s="485"/>
      <c r="F7" s="487">
        <f t="shared" si="0"/>
        <v>400961</v>
      </c>
      <c r="G7" s="490"/>
      <c r="H7" s="490"/>
      <c r="I7" s="487">
        <f t="shared" si="1"/>
        <v>400961</v>
      </c>
      <c r="J7" s="438"/>
      <c r="K7" s="494"/>
      <c r="L7" s="487">
        <f t="shared" si="2"/>
        <v>0</v>
      </c>
      <c r="M7" s="498"/>
      <c r="N7" s="494">
        <v>178</v>
      </c>
      <c r="O7" s="494">
        <v>38007</v>
      </c>
      <c r="P7" s="494"/>
      <c r="Q7" s="487">
        <f t="shared" si="4"/>
        <v>38185</v>
      </c>
      <c r="R7" s="440">
        <v>1290</v>
      </c>
      <c r="S7" s="440">
        <v>3230</v>
      </c>
      <c r="T7" s="438">
        <v>331</v>
      </c>
      <c r="U7" s="199">
        <f t="shared" si="3"/>
        <v>443997</v>
      </c>
    </row>
    <row r="8" spans="1:21" ht="25.5" x14ac:dyDescent="0.2">
      <c r="A8" s="234" t="s">
        <v>556</v>
      </c>
      <c r="B8" s="484"/>
      <c r="C8" s="485">
        <v>329904</v>
      </c>
      <c r="D8" s="485">
        <v>6963</v>
      </c>
      <c r="E8" s="485"/>
      <c r="F8" s="487">
        <f t="shared" si="0"/>
        <v>336867</v>
      </c>
      <c r="G8" s="490"/>
      <c r="H8" s="490"/>
      <c r="I8" s="487">
        <f t="shared" si="1"/>
        <v>336867</v>
      </c>
      <c r="J8" s="438"/>
      <c r="K8" s="494"/>
      <c r="L8" s="487">
        <f t="shared" si="2"/>
        <v>0</v>
      </c>
      <c r="M8" s="498"/>
      <c r="N8" s="494">
        <v>33</v>
      </c>
      <c r="O8" s="494">
        <v>30020</v>
      </c>
      <c r="P8" s="494"/>
      <c r="Q8" s="487">
        <f t="shared" si="4"/>
        <v>30053</v>
      </c>
      <c r="R8" s="440">
        <v>6634</v>
      </c>
      <c r="S8" s="440">
        <v>6376</v>
      </c>
      <c r="T8" s="438">
        <v>735</v>
      </c>
      <c r="U8" s="199">
        <f t="shared" si="3"/>
        <v>380665</v>
      </c>
    </row>
    <row r="9" spans="1:21" ht="25.5" x14ac:dyDescent="0.2">
      <c r="A9" s="234" t="s">
        <v>557</v>
      </c>
      <c r="B9" s="484"/>
      <c r="C9" s="485">
        <v>455428</v>
      </c>
      <c r="D9" s="485">
        <v>5338</v>
      </c>
      <c r="E9" s="485"/>
      <c r="F9" s="487">
        <f t="shared" si="0"/>
        <v>460766</v>
      </c>
      <c r="G9" s="490"/>
      <c r="H9" s="490"/>
      <c r="I9" s="487">
        <f t="shared" si="1"/>
        <v>460766</v>
      </c>
      <c r="J9" s="438"/>
      <c r="K9" s="494"/>
      <c r="L9" s="487">
        <f t="shared" si="2"/>
        <v>0</v>
      </c>
      <c r="M9" s="498"/>
      <c r="N9" s="494">
        <v>193</v>
      </c>
      <c r="O9" s="494">
        <v>24586</v>
      </c>
      <c r="P9" s="494"/>
      <c r="Q9" s="487">
        <f t="shared" si="4"/>
        <v>24779</v>
      </c>
      <c r="R9" s="440">
        <v>1143</v>
      </c>
      <c r="S9" s="440">
        <v>6990</v>
      </c>
      <c r="T9" s="438">
        <v>143</v>
      </c>
      <c r="U9" s="199">
        <f t="shared" si="3"/>
        <v>493821</v>
      </c>
    </row>
    <row r="10" spans="1:21" ht="25.5" x14ac:dyDescent="0.2">
      <c r="A10" s="234" t="s">
        <v>558</v>
      </c>
      <c r="B10" s="484"/>
      <c r="C10" s="485">
        <v>388339</v>
      </c>
      <c r="D10" s="485">
        <v>7933</v>
      </c>
      <c r="E10" s="486"/>
      <c r="F10" s="487">
        <f t="shared" si="0"/>
        <v>396272</v>
      </c>
      <c r="G10" s="489"/>
      <c r="H10" s="489"/>
      <c r="I10" s="487">
        <f t="shared" si="1"/>
        <v>396272</v>
      </c>
      <c r="J10" s="439"/>
      <c r="K10" s="495"/>
      <c r="L10" s="487">
        <f t="shared" si="2"/>
        <v>0</v>
      </c>
      <c r="M10" s="498"/>
      <c r="N10" s="494">
        <v>139</v>
      </c>
      <c r="O10" s="494">
        <v>21206</v>
      </c>
      <c r="P10" s="494"/>
      <c r="Q10" s="487">
        <f t="shared" si="4"/>
        <v>21345</v>
      </c>
      <c r="R10" s="440">
        <v>5790</v>
      </c>
      <c r="S10" s="440">
        <v>3570</v>
      </c>
      <c r="T10" s="438">
        <v>135</v>
      </c>
      <c r="U10" s="199">
        <f t="shared" si="3"/>
        <v>427112</v>
      </c>
    </row>
    <row r="11" spans="1:21" ht="25.5" x14ac:dyDescent="0.2">
      <c r="A11" s="235" t="s">
        <v>559</v>
      </c>
      <c r="B11" s="484"/>
      <c r="C11" s="485"/>
      <c r="D11" s="485"/>
      <c r="E11" s="485">
        <v>12</v>
      </c>
      <c r="F11" s="487">
        <f t="shared" si="0"/>
        <v>12</v>
      </c>
      <c r="G11" s="490"/>
      <c r="H11" s="490"/>
      <c r="I11" s="487">
        <f t="shared" si="1"/>
        <v>12</v>
      </c>
      <c r="J11" s="438"/>
      <c r="K11" s="494"/>
      <c r="L11" s="487">
        <f t="shared" si="2"/>
        <v>0</v>
      </c>
      <c r="M11" s="498"/>
      <c r="N11" s="494">
        <v>21</v>
      </c>
      <c r="O11" s="494">
        <v>4824</v>
      </c>
      <c r="P11" s="494"/>
      <c r="Q11" s="487">
        <f t="shared" si="4"/>
        <v>4845</v>
      </c>
      <c r="R11" s="440">
        <v>99</v>
      </c>
      <c r="S11" s="440"/>
      <c r="T11" s="438"/>
      <c r="U11" s="199">
        <f t="shared" si="3"/>
        <v>4956</v>
      </c>
    </row>
    <row r="12" spans="1:21" x14ac:dyDescent="0.2">
      <c r="A12" s="234" t="s">
        <v>560</v>
      </c>
      <c r="B12" s="484">
        <v>89</v>
      </c>
      <c r="C12" s="485">
        <v>2211831</v>
      </c>
      <c r="D12" s="485">
        <v>314589</v>
      </c>
      <c r="E12" s="485">
        <v>34</v>
      </c>
      <c r="F12" s="487">
        <f t="shared" si="0"/>
        <v>2526454</v>
      </c>
      <c r="G12" s="490"/>
      <c r="H12" s="490"/>
      <c r="I12" s="487">
        <f t="shared" si="1"/>
        <v>2526543</v>
      </c>
      <c r="J12" s="438">
        <v>94</v>
      </c>
      <c r="K12" s="494"/>
      <c r="L12" s="487">
        <f t="shared" si="2"/>
        <v>94</v>
      </c>
      <c r="M12" s="498"/>
      <c r="N12" s="494">
        <v>711</v>
      </c>
      <c r="O12" s="494">
        <v>45257</v>
      </c>
      <c r="P12" s="494"/>
      <c r="Q12" s="487">
        <f t="shared" si="4"/>
        <v>45968</v>
      </c>
      <c r="R12" s="440">
        <v>3055</v>
      </c>
      <c r="S12" s="440">
        <v>2649</v>
      </c>
      <c r="T12" s="438"/>
      <c r="U12" s="199">
        <f t="shared" si="3"/>
        <v>2578309</v>
      </c>
    </row>
    <row r="13" spans="1:21" ht="23.25" customHeight="1" x14ac:dyDescent="0.2">
      <c r="A13" s="234" t="s">
        <v>561</v>
      </c>
      <c r="B13" s="484"/>
      <c r="C13" s="485"/>
      <c r="D13" s="485">
        <v>1292</v>
      </c>
      <c r="E13" s="485"/>
      <c r="F13" s="487">
        <f t="shared" si="0"/>
        <v>1292</v>
      </c>
      <c r="G13" s="490"/>
      <c r="H13" s="490"/>
      <c r="I13" s="487">
        <f t="shared" si="1"/>
        <v>1292</v>
      </c>
      <c r="J13" s="438">
        <v>600</v>
      </c>
      <c r="K13" s="494"/>
      <c r="L13" s="487">
        <f t="shared" si="2"/>
        <v>600</v>
      </c>
      <c r="M13" s="498"/>
      <c r="N13" s="494">
        <v>418</v>
      </c>
      <c r="O13" s="494">
        <v>1729</v>
      </c>
      <c r="P13" s="494"/>
      <c r="Q13" s="487">
        <f t="shared" si="4"/>
        <v>2147</v>
      </c>
      <c r="R13" s="440"/>
      <c r="S13" s="440"/>
      <c r="T13" s="438">
        <v>148</v>
      </c>
      <c r="U13" s="199">
        <f t="shared" si="3"/>
        <v>4187</v>
      </c>
    </row>
    <row r="14" spans="1:21" ht="29.25" customHeight="1" x14ac:dyDescent="0.2">
      <c r="A14" s="234" t="s">
        <v>562</v>
      </c>
      <c r="B14" s="484">
        <v>440</v>
      </c>
      <c r="C14" s="485">
        <v>85012</v>
      </c>
      <c r="D14" s="485">
        <v>15317</v>
      </c>
      <c r="E14" s="485">
        <v>1296</v>
      </c>
      <c r="F14" s="487">
        <f t="shared" si="0"/>
        <v>101625</v>
      </c>
      <c r="G14" s="490"/>
      <c r="H14" s="490"/>
      <c r="I14" s="487">
        <f t="shared" si="1"/>
        <v>102065</v>
      </c>
      <c r="J14" s="438"/>
      <c r="K14" s="494"/>
      <c r="L14" s="487">
        <f t="shared" si="2"/>
        <v>0</v>
      </c>
      <c r="M14" s="498"/>
      <c r="N14" s="494">
        <v>481</v>
      </c>
      <c r="O14" s="494">
        <v>24570</v>
      </c>
      <c r="P14" s="494"/>
      <c r="Q14" s="487">
        <f t="shared" si="4"/>
        <v>25051</v>
      </c>
      <c r="R14" s="440">
        <v>8990</v>
      </c>
      <c r="S14" s="440">
        <v>572</v>
      </c>
      <c r="T14" s="438">
        <v>15328</v>
      </c>
      <c r="U14" s="199">
        <f t="shared" si="3"/>
        <v>152006</v>
      </c>
    </row>
    <row r="15" spans="1:21" ht="23.25" customHeight="1" x14ac:dyDescent="0.2">
      <c r="A15" s="200" t="s">
        <v>1354</v>
      </c>
      <c r="B15" s="484">
        <v>5517</v>
      </c>
      <c r="C15" s="485">
        <v>7528249</v>
      </c>
      <c r="D15" s="485">
        <v>171558</v>
      </c>
      <c r="E15" s="485"/>
      <c r="F15" s="487">
        <f t="shared" si="0"/>
        <v>7699807</v>
      </c>
      <c r="G15" s="490"/>
      <c r="H15" s="490"/>
      <c r="I15" s="487">
        <f t="shared" si="1"/>
        <v>7705324</v>
      </c>
      <c r="J15" s="438">
        <v>14901</v>
      </c>
      <c r="K15" s="494"/>
      <c r="L15" s="487">
        <f t="shared" si="2"/>
        <v>14901</v>
      </c>
      <c r="M15" s="498"/>
      <c r="N15" s="494">
        <v>396</v>
      </c>
      <c r="O15" s="494">
        <v>99532</v>
      </c>
      <c r="P15" s="494">
        <v>7771</v>
      </c>
      <c r="Q15" s="487">
        <f t="shared" si="4"/>
        <v>107699</v>
      </c>
      <c r="R15" s="440">
        <v>15158</v>
      </c>
      <c r="S15" s="440">
        <v>2900</v>
      </c>
      <c r="T15" s="438">
        <v>1036</v>
      </c>
      <c r="U15" s="199">
        <f t="shared" si="3"/>
        <v>7847018</v>
      </c>
    </row>
    <row r="16" spans="1:21" x14ac:dyDescent="0.2">
      <c r="A16" s="234" t="s">
        <v>563</v>
      </c>
      <c r="B16" s="484"/>
      <c r="C16" s="485">
        <v>365235</v>
      </c>
      <c r="D16" s="485">
        <v>58401</v>
      </c>
      <c r="E16" s="485"/>
      <c r="F16" s="487">
        <f t="shared" si="0"/>
        <v>423636</v>
      </c>
      <c r="G16" s="490"/>
      <c r="H16" s="490"/>
      <c r="I16" s="487">
        <f t="shared" si="1"/>
        <v>423636</v>
      </c>
      <c r="J16" s="438">
        <v>7802</v>
      </c>
      <c r="K16" s="494"/>
      <c r="L16" s="487">
        <f t="shared" si="2"/>
        <v>7802</v>
      </c>
      <c r="M16" s="498"/>
      <c r="N16" s="494">
        <v>3865</v>
      </c>
      <c r="O16" s="494">
        <v>81412</v>
      </c>
      <c r="P16" s="494"/>
      <c r="Q16" s="487">
        <f t="shared" si="4"/>
        <v>85277</v>
      </c>
      <c r="R16" s="440">
        <v>4484</v>
      </c>
      <c r="S16" s="440">
        <v>7276</v>
      </c>
      <c r="T16" s="438">
        <v>5574</v>
      </c>
      <c r="U16" s="199">
        <f t="shared" si="3"/>
        <v>534049</v>
      </c>
    </row>
    <row r="17" spans="1:21" x14ac:dyDescent="0.2">
      <c r="A17" s="234" t="s">
        <v>564</v>
      </c>
      <c r="B17" s="484"/>
      <c r="C17" s="485">
        <v>54</v>
      </c>
      <c r="D17" s="485">
        <v>12336</v>
      </c>
      <c r="E17" s="485"/>
      <c r="F17" s="487">
        <f t="shared" si="0"/>
        <v>12390</v>
      </c>
      <c r="G17" s="490"/>
      <c r="H17" s="490"/>
      <c r="I17" s="487">
        <f t="shared" si="1"/>
        <v>12390</v>
      </c>
      <c r="J17" s="438"/>
      <c r="K17" s="494"/>
      <c r="L17" s="487">
        <f t="shared" si="2"/>
        <v>0</v>
      </c>
      <c r="M17" s="498"/>
      <c r="N17" s="494">
        <v>2114</v>
      </c>
      <c r="O17" s="494">
        <v>13702</v>
      </c>
      <c r="P17" s="494"/>
      <c r="Q17" s="487">
        <f t="shared" si="4"/>
        <v>15816</v>
      </c>
      <c r="R17" s="440">
        <v>1200</v>
      </c>
      <c r="S17" s="440">
        <v>2332</v>
      </c>
      <c r="T17" s="438">
        <v>303</v>
      </c>
      <c r="U17" s="199">
        <f t="shared" si="3"/>
        <v>32041</v>
      </c>
    </row>
    <row r="18" spans="1:21" ht="38.25" x14ac:dyDescent="0.2">
      <c r="A18" s="234" t="s">
        <v>571</v>
      </c>
      <c r="B18" s="484">
        <v>10</v>
      </c>
      <c r="C18" s="485">
        <v>1391431</v>
      </c>
      <c r="D18" s="485">
        <v>16413</v>
      </c>
      <c r="E18" s="485"/>
      <c r="F18" s="487">
        <f t="shared" si="0"/>
        <v>1407844</v>
      </c>
      <c r="G18" s="490"/>
      <c r="H18" s="490"/>
      <c r="I18" s="487">
        <f t="shared" si="1"/>
        <v>1407854</v>
      </c>
      <c r="J18" s="438">
        <v>71</v>
      </c>
      <c r="K18" s="494"/>
      <c r="L18" s="487">
        <f t="shared" si="2"/>
        <v>71</v>
      </c>
      <c r="M18" s="498"/>
      <c r="N18" s="494">
        <v>94</v>
      </c>
      <c r="O18" s="494">
        <v>22192</v>
      </c>
      <c r="P18" s="494"/>
      <c r="Q18" s="487">
        <f t="shared" si="4"/>
        <v>22286</v>
      </c>
      <c r="R18" s="440">
        <v>8786</v>
      </c>
      <c r="S18" s="440">
        <v>217</v>
      </c>
      <c r="T18" s="438"/>
      <c r="U18" s="199">
        <f t="shared" si="3"/>
        <v>1439214</v>
      </c>
    </row>
    <row r="19" spans="1:21" x14ac:dyDescent="0.2">
      <c r="A19" s="235" t="s">
        <v>566</v>
      </c>
      <c r="B19" s="484"/>
      <c r="C19" s="485">
        <v>379437</v>
      </c>
      <c r="D19" s="485">
        <v>803</v>
      </c>
      <c r="E19" s="485"/>
      <c r="F19" s="487">
        <f t="shared" si="0"/>
        <v>380240</v>
      </c>
      <c r="G19" s="490"/>
      <c r="H19" s="490"/>
      <c r="I19" s="487">
        <f t="shared" si="1"/>
        <v>380240</v>
      </c>
      <c r="J19" s="438"/>
      <c r="K19" s="494"/>
      <c r="L19" s="487">
        <f t="shared" si="2"/>
        <v>0</v>
      </c>
      <c r="M19" s="498"/>
      <c r="N19" s="494">
        <v>975</v>
      </c>
      <c r="O19" s="494">
        <v>14869</v>
      </c>
      <c r="P19" s="494"/>
      <c r="Q19" s="487">
        <f t="shared" si="4"/>
        <v>15844</v>
      </c>
      <c r="R19" s="440"/>
      <c r="S19" s="440">
        <v>-4506</v>
      </c>
      <c r="T19" s="438"/>
      <c r="U19" s="199">
        <f t="shared" si="3"/>
        <v>391578</v>
      </c>
    </row>
    <row r="20" spans="1:21" x14ac:dyDescent="0.2">
      <c r="A20" s="431" t="s">
        <v>1353</v>
      </c>
      <c r="B20" s="484"/>
      <c r="C20" s="485">
        <v>638459</v>
      </c>
      <c r="D20" s="485">
        <v>15516</v>
      </c>
      <c r="E20" s="485"/>
      <c r="F20" s="487">
        <f t="shared" si="0"/>
        <v>653975</v>
      </c>
      <c r="G20" s="491"/>
      <c r="H20" s="491"/>
      <c r="I20" s="487">
        <f t="shared" si="1"/>
        <v>653975</v>
      </c>
      <c r="J20" s="438"/>
      <c r="K20" s="336"/>
      <c r="L20" s="487">
        <f t="shared" si="2"/>
        <v>0</v>
      </c>
      <c r="M20" s="498"/>
      <c r="N20" s="336">
        <v>142</v>
      </c>
      <c r="O20" s="336">
        <v>17674</v>
      </c>
      <c r="P20" s="336"/>
      <c r="Q20" s="487">
        <f t="shared" si="4"/>
        <v>17816</v>
      </c>
      <c r="R20" s="440">
        <v>382</v>
      </c>
      <c r="S20" s="440">
        <v>197</v>
      </c>
      <c r="T20" s="438">
        <v>235</v>
      </c>
      <c r="U20" s="199">
        <f t="shared" si="3"/>
        <v>672605</v>
      </c>
    </row>
    <row r="21" spans="1:21" ht="27" customHeight="1" x14ac:dyDescent="0.2">
      <c r="A21" s="236" t="s">
        <v>687</v>
      </c>
      <c r="B21" s="488">
        <f t="shared" ref="B21:U21" si="5">SUM(B3:B20)</f>
        <v>6187</v>
      </c>
      <c r="C21" s="488">
        <f t="shared" si="5"/>
        <v>16403071</v>
      </c>
      <c r="D21" s="488">
        <f t="shared" si="5"/>
        <v>733918</v>
      </c>
      <c r="E21" s="488">
        <f t="shared" si="5"/>
        <v>1342</v>
      </c>
      <c r="F21" s="488">
        <f t="shared" si="5"/>
        <v>17138331</v>
      </c>
      <c r="G21" s="488">
        <f t="shared" si="5"/>
        <v>0</v>
      </c>
      <c r="H21" s="488">
        <f t="shared" si="5"/>
        <v>0</v>
      </c>
      <c r="I21" s="488">
        <f t="shared" si="5"/>
        <v>17144518</v>
      </c>
      <c r="J21" s="488">
        <f t="shared" si="5"/>
        <v>23997</v>
      </c>
      <c r="K21" s="488">
        <f t="shared" si="5"/>
        <v>0</v>
      </c>
      <c r="L21" s="488">
        <f t="shared" si="5"/>
        <v>23997</v>
      </c>
      <c r="M21" s="488">
        <f t="shared" si="5"/>
        <v>0</v>
      </c>
      <c r="N21" s="488">
        <f t="shared" si="5"/>
        <v>10538</v>
      </c>
      <c r="O21" s="488">
        <f t="shared" si="5"/>
        <v>1012358</v>
      </c>
      <c r="P21" s="488">
        <f t="shared" si="5"/>
        <v>7771</v>
      </c>
      <c r="Q21" s="488">
        <f t="shared" si="5"/>
        <v>1030667</v>
      </c>
      <c r="R21" s="488">
        <f t="shared" si="5"/>
        <v>88380</v>
      </c>
      <c r="S21" s="488">
        <f t="shared" si="5"/>
        <v>120714</v>
      </c>
      <c r="T21" s="488">
        <f t="shared" si="5"/>
        <v>31728</v>
      </c>
      <c r="U21" s="488">
        <f t="shared" si="5"/>
        <v>18440004</v>
      </c>
    </row>
    <row r="22" spans="1:21" ht="19.5" customHeight="1" x14ac:dyDescent="0.2">
      <c r="A22" s="237" t="s">
        <v>688</v>
      </c>
      <c r="B22" s="501">
        <v>9806</v>
      </c>
      <c r="C22" s="502">
        <v>134381360</v>
      </c>
      <c r="D22" s="502">
        <v>3225495</v>
      </c>
      <c r="E22" s="502">
        <v>1806392</v>
      </c>
      <c r="F22" s="503">
        <f>SUM(C22:E22)</f>
        <v>139413247</v>
      </c>
      <c r="G22" s="502">
        <v>1706198</v>
      </c>
      <c r="H22" s="502"/>
      <c r="I22" s="503">
        <f>SUM(B22+F22+G22+H22)</f>
        <v>141129251</v>
      </c>
      <c r="J22" s="502"/>
      <c r="K22" s="501">
        <v>4364180</v>
      </c>
      <c r="L22" s="503">
        <f>SUM(J22:K22)</f>
        <v>4364180</v>
      </c>
      <c r="M22" s="504"/>
      <c r="N22" s="501">
        <v>355</v>
      </c>
      <c r="O22" s="501">
        <v>4363705</v>
      </c>
      <c r="P22" s="501">
        <v>901618</v>
      </c>
      <c r="Q22" s="487">
        <f t="shared" si="4"/>
        <v>5265678</v>
      </c>
      <c r="R22" s="501">
        <v>10177250</v>
      </c>
      <c r="S22" s="501">
        <v>-281581</v>
      </c>
      <c r="T22" s="502">
        <v>133064</v>
      </c>
      <c r="U22" s="505">
        <f>SUM(I22+L22+Q22+R22+S22+T22)</f>
        <v>160787842</v>
      </c>
    </row>
    <row r="23" spans="1:21" ht="18" customHeight="1" x14ac:dyDescent="0.2">
      <c r="A23" s="238" t="s">
        <v>786</v>
      </c>
      <c r="B23" s="488">
        <f t="shared" ref="B23:U23" si="6">SUM(B21:B22)</f>
        <v>15993</v>
      </c>
      <c r="C23" s="488">
        <f t="shared" si="6"/>
        <v>150784431</v>
      </c>
      <c r="D23" s="488">
        <f t="shared" si="6"/>
        <v>3959413</v>
      </c>
      <c r="E23" s="488">
        <f t="shared" si="6"/>
        <v>1807734</v>
      </c>
      <c r="F23" s="488">
        <f t="shared" si="6"/>
        <v>156551578</v>
      </c>
      <c r="G23" s="488">
        <f t="shared" si="6"/>
        <v>1706198</v>
      </c>
      <c r="H23" s="488">
        <f t="shared" si="6"/>
        <v>0</v>
      </c>
      <c r="I23" s="488">
        <f t="shared" si="6"/>
        <v>158273769</v>
      </c>
      <c r="J23" s="488">
        <f t="shared" si="6"/>
        <v>23997</v>
      </c>
      <c r="K23" s="488">
        <f t="shared" si="6"/>
        <v>4364180</v>
      </c>
      <c r="L23" s="488">
        <f t="shared" si="6"/>
        <v>4388177</v>
      </c>
      <c r="M23" s="488">
        <f t="shared" si="6"/>
        <v>0</v>
      </c>
      <c r="N23" s="488">
        <f t="shared" si="6"/>
        <v>10893</v>
      </c>
      <c r="O23" s="488">
        <f t="shared" si="6"/>
        <v>5376063</v>
      </c>
      <c r="P23" s="488">
        <f t="shared" si="6"/>
        <v>909389</v>
      </c>
      <c r="Q23" s="488">
        <f t="shared" si="6"/>
        <v>6296345</v>
      </c>
      <c r="R23" s="488">
        <f t="shared" si="6"/>
        <v>10265630</v>
      </c>
      <c r="S23" s="488">
        <f t="shared" si="6"/>
        <v>-160867</v>
      </c>
      <c r="T23" s="488">
        <f t="shared" si="6"/>
        <v>164792</v>
      </c>
      <c r="U23" s="488">
        <f t="shared" si="6"/>
        <v>179227846</v>
      </c>
    </row>
    <row r="24" spans="1:21" x14ac:dyDescent="0.2">
      <c r="A24" s="239"/>
      <c r="B24" s="239"/>
      <c r="C24" s="239"/>
      <c r="D24" s="239"/>
      <c r="E24" s="239"/>
      <c r="F24" s="239"/>
      <c r="G24" s="239"/>
      <c r="H24" s="239"/>
      <c r="I24" s="239"/>
      <c r="J24" s="239"/>
      <c r="K24" s="239"/>
      <c r="L24" s="239"/>
      <c r="M24" s="239"/>
      <c r="N24" s="239"/>
      <c r="O24" s="239"/>
      <c r="P24" s="239"/>
      <c r="Q24" s="239"/>
      <c r="R24" s="239"/>
      <c r="S24" s="239"/>
      <c r="T24" s="239"/>
      <c r="U24" s="239"/>
    </row>
    <row r="25" spans="1:21" x14ac:dyDescent="0.2">
      <c r="A25" s="239"/>
      <c r="B25" s="239"/>
      <c r="C25" s="239"/>
      <c r="D25" s="239"/>
      <c r="E25" s="239"/>
      <c r="F25" s="239"/>
      <c r="G25" s="239"/>
      <c r="H25" s="239"/>
      <c r="I25" s="239"/>
      <c r="J25" s="239"/>
      <c r="K25" s="239"/>
      <c r="L25" s="239"/>
      <c r="M25" s="239"/>
      <c r="N25" s="239"/>
      <c r="O25" s="239"/>
      <c r="P25" s="239"/>
      <c r="Q25" s="239"/>
      <c r="R25" s="239"/>
      <c r="S25" s="239"/>
      <c r="T25" s="239"/>
      <c r="U25" s="239"/>
    </row>
    <row r="26" spans="1:21" x14ac:dyDescent="0.2">
      <c r="A26" s="239"/>
      <c r="B26" s="239"/>
      <c r="C26" s="239"/>
      <c r="D26" s="239"/>
      <c r="E26" s="239"/>
      <c r="F26" s="239"/>
      <c r="G26" s="239"/>
      <c r="H26" s="239"/>
      <c r="I26" s="239"/>
      <c r="J26" s="239"/>
      <c r="K26" s="239"/>
      <c r="L26" s="239"/>
      <c r="M26" s="239"/>
      <c r="N26" s="239"/>
      <c r="O26" s="239"/>
      <c r="P26" s="239"/>
      <c r="Q26" s="239"/>
      <c r="R26" s="239"/>
      <c r="S26" s="239"/>
      <c r="T26" s="239"/>
      <c r="U26" s="239"/>
    </row>
    <row r="27" spans="1:21" x14ac:dyDescent="0.2">
      <c r="A27" s="239"/>
      <c r="B27" s="239"/>
      <c r="C27" s="239"/>
      <c r="D27" s="239"/>
      <c r="E27" s="239"/>
      <c r="F27" s="240"/>
      <c r="G27" s="239"/>
      <c r="H27" s="239"/>
      <c r="I27" s="239"/>
      <c r="J27" s="239"/>
      <c r="K27" s="239"/>
      <c r="L27" s="239"/>
      <c r="M27" s="239"/>
      <c r="N27" s="239"/>
      <c r="O27" s="239"/>
      <c r="P27" s="239"/>
      <c r="Q27" s="239"/>
      <c r="R27" s="239"/>
      <c r="S27" s="239"/>
      <c r="T27" s="239"/>
      <c r="U27" s="239"/>
    </row>
    <row r="28" spans="1:21" x14ac:dyDescent="0.2">
      <c r="A28" s="239"/>
      <c r="B28" s="239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39"/>
      <c r="T28" s="239"/>
      <c r="U28" s="239"/>
    </row>
  </sheetData>
  <mergeCells count="2">
    <mergeCell ref="A1:A2"/>
    <mergeCell ref="U1:U2"/>
  </mergeCells>
  <printOptions horizontalCentered="1" verticalCentered="1"/>
  <pageMargins left="0.39370078740157483" right="0.39370078740157483" top="0.9055118110236221" bottom="0.27559055118110237" header="0.39370078740157483" footer="0.51181102362204722"/>
  <pageSetup paperSize="9" scale="64" fitToHeight="0" orientation="landscape" r:id="rId1"/>
  <headerFooter alignWithMargins="0">
    <oddHeader>&amp;C&amp;"Times New Roman CE,Félkövér dőlt"ZALAEGERSZEG MEGYEI  JOGÚ  VÁROS  ÖNKORMÁNYZATA
VAGYONÁNAK ÖSSZETÉTELE 2025. XII.31-ÉN
&amp;R&amp;"Times New Roman CE,Félkövér dőlt"15. melléklet
Adatok: ezer Ft-ban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topLeftCell="A15" zoomScale="98" zoomScaleNormal="98" workbookViewId="0">
      <selection activeCell="A44" sqref="A44"/>
    </sheetView>
  </sheetViews>
  <sheetFormatPr defaultColWidth="10.6640625" defaultRowHeight="12.75" x14ac:dyDescent="0.2"/>
  <cols>
    <col min="1" max="1" width="75.1640625" style="241" customWidth="1"/>
    <col min="2" max="2" width="18.6640625" style="241" hidden="1" customWidth="1"/>
    <col min="3" max="3" width="21.83203125" style="241" customWidth="1"/>
    <col min="4" max="252" width="10.6640625" style="241"/>
    <col min="253" max="253" width="75.1640625" style="241" customWidth="1"/>
    <col min="254" max="254" width="18.83203125" style="241" customWidth="1"/>
    <col min="255" max="255" width="12.6640625" style="241" customWidth="1"/>
    <col min="256" max="508" width="10.6640625" style="241"/>
    <col min="509" max="509" width="75.1640625" style="241" customWidth="1"/>
    <col min="510" max="510" width="18.83203125" style="241" customWidth="1"/>
    <col min="511" max="511" width="12.6640625" style="241" customWidth="1"/>
    <col min="512" max="764" width="10.6640625" style="241"/>
    <col min="765" max="765" width="75.1640625" style="241" customWidth="1"/>
    <col min="766" max="766" width="18.83203125" style="241" customWidth="1"/>
    <col min="767" max="767" width="12.6640625" style="241" customWidth="1"/>
    <col min="768" max="1020" width="10.6640625" style="241"/>
    <col min="1021" max="1021" width="75.1640625" style="241" customWidth="1"/>
    <col min="1022" max="1022" width="18.83203125" style="241" customWidth="1"/>
    <col min="1023" max="1023" width="12.6640625" style="241" customWidth="1"/>
    <col min="1024" max="1276" width="10.6640625" style="241"/>
    <col min="1277" max="1277" width="75.1640625" style="241" customWidth="1"/>
    <col min="1278" max="1278" width="18.83203125" style="241" customWidth="1"/>
    <col min="1279" max="1279" width="12.6640625" style="241" customWidth="1"/>
    <col min="1280" max="1532" width="10.6640625" style="241"/>
    <col min="1533" max="1533" width="75.1640625" style="241" customWidth="1"/>
    <col min="1534" max="1534" width="18.83203125" style="241" customWidth="1"/>
    <col min="1535" max="1535" width="12.6640625" style="241" customWidth="1"/>
    <col min="1536" max="1788" width="10.6640625" style="241"/>
    <col min="1789" max="1789" width="75.1640625" style="241" customWidth="1"/>
    <col min="1790" max="1790" width="18.83203125" style="241" customWidth="1"/>
    <col min="1791" max="1791" width="12.6640625" style="241" customWidth="1"/>
    <col min="1792" max="2044" width="10.6640625" style="241"/>
    <col min="2045" max="2045" width="75.1640625" style="241" customWidth="1"/>
    <col min="2046" max="2046" width="18.83203125" style="241" customWidth="1"/>
    <col min="2047" max="2047" width="12.6640625" style="241" customWidth="1"/>
    <col min="2048" max="2300" width="10.6640625" style="241"/>
    <col min="2301" max="2301" width="75.1640625" style="241" customWidth="1"/>
    <col min="2302" max="2302" width="18.83203125" style="241" customWidth="1"/>
    <col min="2303" max="2303" width="12.6640625" style="241" customWidth="1"/>
    <col min="2304" max="2556" width="10.6640625" style="241"/>
    <col min="2557" max="2557" width="75.1640625" style="241" customWidth="1"/>
    <col min="2558" max="2558" width="18.83203125" style="241" customWidth="1"/>
    <col min="2559" max="2559" width="12.6640625" style="241" customWidth="1"/>
    <col min="2560" max="2812" width="10.6640625" style="241"/>
    <col min="2813" max="2813" width="75.1640625" style="241" customWidth="1"/>
    <col min="2814" max="2814" width="18.83203125" style="241" customWidth="1"/>
    <col min="2815" max="2815" width="12.6640625" style="241" customWidth="1"/>
    <col min="2816" max="3068" width="10.6640625" style="241"/>
    <col min="3069" max="3069" width="75.1640625" style="241" customWidth="1"/>
    <col min="3070" max="3070" width="18.83203125" style="241" customWidth="1"/>
    <col min="3071" max="3071" width="12.6640625" style="241" customWidth="1"/>
    <col min="3072" max="3324" width="10.6640625" style="241"/>
    <col min="3325" max="3325" width="75.1640625" style="241" customWidth="1"/>
    <col min="3326" max="3326" width="18.83203125" style="241" customWidth="1"/>
    <col min="3327" max="3327" width="12.6640625" style="241" customWidth="1"/>
    <col min="3328" max="3580" width="10.6640625" style="241"/>
    <col min="3581" max="3581" width="75.1640625" style="241" customWidth="1"/>
    <col min="3582" max="3582" width="18.83203125" style="241" customWidth="1"/>
    <col min="3583" max="3583" width="12.6640625" style="241" customWidth="1"/>
    <col min="3584" max="3836" width="10.6640625" style="241"/>
    <col min="3837" max="3837" width="75.1640625" style="241" customWidth="1"/>
    <col min="3838" max="3838" width="18.83203125" style="241" customWidth="1"/>
    <col min="3839" max="3839" width="12.6640625" style="241" customWidth="1"/>
    <col min="3840" max="4092" width="10.6640625" style="241"/>
    <col min="4093" max="4093" width="75.1640625" style="241" customWidth="1"/>
    <col min="4094" max="4094" width="18.83203125" style="241" customWidth="1"/>
    <col min="4095" max="4095" width="12.6640625" style="241" customWidth="1"/>
    <col min="4096" max="4348" width="10.6640625" style="241"/>
    <col min="4349" max="4349" width="75.1640625" style="241" customWidth="1"/>
    <col min="4350" max="4350" width="18.83203125" style="241" customWidth="1"/>
    <col min="4351" max="4351" width="12.6640625" style="241" customWidth="1"/>
    <col min="4352" max="4604" width="10.6640625" style="241"/>
    <col min="4605" max="4605" width="75.1640625" style="241" customWidth="1"/>
    <col min="4606" max="4606" width="18.83203125" style="241" customWidth="1"/>
    <col min="4607" max="4607" width="12.6640625" style="241" customWidth="1"/>
    <col min="4608" max="4860" width="10.6640625" style="241"/>
    <col min="4861" max="4861" width="75.1640625" style="241" customWidth="1"/>
    <col min="4862" max="4862" width="18.83203125" style="241" customWidth="1"/>
    <col min="4863" max="4863" width="12.6640625" style="241" customWidth="1"/>
    <col min="4864" max="5116" width="10.6640625" style="241"/>
    <col min="5117" max="5117" width="75.1640625" style="241" customWidth="1"/>
    <col min="5118" max="5118" width="18.83203125" style="241" customWidth="1"/>
    <col min="5119" max="5119" width="12.6640625" style="241" customWidth="1"/>
    <col min="5120" max="5372" width="10.6640625" style="241"/>
    <col min="5373" max="5373" width="75.1640625" style="241" customWidth="1"/>
    <col min="5374" max="5374" width="18.83203125" style="241" customWidth="1"/>
    <col min="5375" max="5375" width="12.6640625" style="241" customWidth="1"/>
    <col min="5376" max="5628" width="10.6640625" style="241"/>
    <col min="5629" max="5629" width="75.1640625" style="241" customWidth="1"/>
    <col min="5630" max="5630" width="18.83203125" style="241" customWidth="1"/>
    <col min="5631" max="5631" width="12.6640625" style="241" customWidth="1"/>
    <col min="5632" max="5884" width="10.6640625" style="241"/>
    <col min="5885" max="5885" width="75.1640625" style="241" customWidth="1"/>
    <col min="5886" max="5886" width="18.83203125" style="241" customWidth="1"/>
    <col min="5887" max="5887" width="12.6640625" style="241" customWidth="1"/>
    <col min="5888" max="6140" width="10.6640625" style="241"/>
    <col min="6141" max="6141" width="75.1640625" style="241" customWidth="1"/>
    <col min="6142" max="6142" width="18.83203125" style="241" customWidth="1"/>
    <col min="6143" max="6143" width="12.6640625" style="241" customWidth="1"/>
    <col min="6144" max="6396" width="10.6640625" style="241"/>
    <col min="6397" max="6397" width="75.1640625" style="241" customWidth="1"/>
    <col min="6398" max="6398" width="18.83203125" style="241" customWidth="1"/>
    <col min="6399" max="6399" width="12.6640625" style="241" customWidth="1"/>
    <col min="6400" max="6652" width="10.6640625" style="241"/>
    <col min="6653" max="6653" width="75.1640625" style="241" customWidth="1"/>
    <col min="6654" max="6654" width="18.83203125" style="241" customWidth="1"/>
    <col min="6655" max="6655" width="12.6640625" style="241" customWidth="1"/>
    <col min="6656" max="6908" width="10.6640625" style="241"/>
    <col min="6909" max="6909" width="75.1640625" style="241" customWidth="1"/>
    <col min="6910" max="6910" width="18.83203125" style="241" customWidth="1"/>
    <col min="6911" max="6911" width="12.6640625" style="241" customWidth="1"/>
    <col min="6912" max="7164" width="10.6640625" style="241"/>
    <col min="7165" max="7165" width="75.1640625" style="241" customWidth="1"/>
    <col min="7166" max="7166" width="18.83203125" style="241" customWidth="1"/>
    <col min="7167" max="7167" width="12.6640625" style="241" customWidth="1"/>
    <col min="7168" max="7420" width="10.6640625" style="241"/>
    <col min="7421" max="7421" width="75.1640625" style="241" customWidth="1"/>
    <col min="7422" max="7422" width="18.83203125" style="241" customWidth="1"/>
    <col min="7423" max="7423" width="12.6640625" style="241" customWidth="1"/>
    <col min="7424" max="7676" width="10.6640625" style="241"/>
    <col min="7677" max="7677" width="75.1640625" style="241" customWidth="1"/>
    <col min="7678" max="7678" width="18.83203125" style="241" customWidth="1"/>
    <col min="7679" max="7679" width="12.6640625" style="241" customWidth="1"/>
    <col min="7680" max="7932" width="10.6640625" style="241"/>
    <col min="7933" max="7933" width="75.1640625" style="241" customWidth="1"/>
    <col min="7934" max="7934" width="18.83203125" style="241" customWidth="1"/>
    <col min="7935" max="7935" width="12.6640625" style="241" customWidth="1"/>
    <col min="7936" max="8188" width="10.6640625" style="241"/>
    <col min="8189" max="8189" width="75.1640625" style="241" customWidth="1"/>
    <col min="8190" max="8190" width="18.83203125" style="241" customWidth="1"/>
    <col min="8191" max="8191" width="12.6640625" style="241" customWidth="1"/>
    <col min="8192" max="8444" width="10.6640625" style="241"/>
    <col min="8445" max="8445" width="75.1640625" style="241" customWidth="1"/>
    <col min="8446" max="8446" width="18.83203125" style="241" customWidth="1"/>
    <col min="8447" max="8447" width="12.6640625" style="241" customWidth="1"/>
    <col min="8448" max="8700" width="10.6640625" style="241"/>
    <col min="8701" max="8701" width="75.1640625" style="241" customWidth="1"/>
    <col min="8702" max="8702" width="18.83203125" style="241" customWidth="1"/>
    <col min="8703" max="8703" width="12.6640625" style="241" customWidth="1"/>
    <col min="8704" max="8956" width="10.6640625" style="241"/>
    <col min="8957" max="8957" width="75.1640625" style="241" customWidth="1"/>
    <col min="8958" max="8958" width="18.83203125" style="241" customWidth="1"/>
    <col min="8959" max="8959" width="12.6640625" style="241" customWidth="1"/>
    <col min="8960" max="9212" width="10.6640625" style="241"/>
    <col min="9213" max="9213" width="75.1640625" style="241" customWidth="1"/>
    <col min="9214" max="9214" width="18.83203125" style="241" customWidth="1"/>
    <col min="9215" max="9215" width="12.6640625" style="241" customWidth="1"/>
    <col min="9216" max="9468" width="10.6640625" style="241"/>
    <col min="9469" max="9469" width="75.1640625" style="241" customWidth="1"/>
    <col min="9470" max="9470" width="18.83203125" style="241" customWidth="1"/>
    <col min="9471" max="9471" width="12.6640625" style="241" customWidth="1"/>
    <col min="9472" max="9724" width="10.6640625" style="241"/>
    <col min="9725" max="9725" width="75.1640625" style="241" customWidth="1"/>
    <col min="9726" max="9726" width="18.83203125" style="241" customWidth="1"/>
    <col min="9727" max="9727" width="12.6640625" style="241" customWidth="1"/>
    <col min="9728" max="9980" width="10.6640625" style="241"/>
    <col min="9981" max="9981" width="75.1640625" style="241" customWidth="1"/>
    <col min="9982" max="9982" width="18.83203125" style="241" customWidth="1"/>
    <col min="9983" max="9983" width="12.6640625" style="241" customWidth="1"/>
    <col min="9984" max="10236" width="10.6640625" style="241"/>
    <col min="10237" max="10237" width="75.1640625" style="241" customWidth="1"/>
    <col min="10238" max="10238" width="18.83203125" style="241" customWidth="1"/>
    <col min="10239" max="10239" width="12.6640625" style="241" customWidth="1"/>
    <col min="10240" max="10492" width="10.6640625" style="241"/>
    <col min="10493" max="10493" width="75.1640625" style="241" customWidth="1"/>
    <col min="10494" max="10494" width="18.83203125" style="241" customWidth="1"/>
    <col min="10495" max="10495" width="12.6640625" style="241" customWidth="1"/>
    <col min="10496" max="10748" width="10.6640625" style="241"/>
    <col min="10749" max="10749" width="75.1640625" style="241" customWidth="1"/>
    <col min="10750" max="10750" width="18.83203125" style="241" customWidth="1"/>
    <col min="10751" max="10751" width="12.6640625" style="241" customWidth="1"/>
    <col min="10752" max="11004" width="10.6640625" style="241"/>
    <col min="11005" max="11005" width="75.1640625" style="241" customWidth="1"/>
    <col min="11006" max="11006" width="18.83203125" style="241" customWidth="1"/>
    <col min="11007" max="11007" width="12.6640625" style="241" customWidth="1"/>
    <col min="11008" max="11260" width="10.6640625" style="241"/>
    <col min="11261" max="11261" width="75.1640625" style="241" customWidth="1"/>
    <col min="11262" max="11262" width="18.83203125" style="241" customWidth="1"/>
    <col min="11263" max="11263" width="12.6640625" style="241" customWidth="1"/>
    <col min="11264" max="11516" width="10.6640625" style="241"/>
    <col min="11517" max="11517" width="75.1640625" style="241" customWidth="1"/>
    <col min="11518" max="11518" width="18.83203125" style="241" customWidth="1"/>
    <col min="11519" max="11519" width="12.6640625" style="241" customWidth="1"/>
    <col min="11520" max="11772" width="10.6640625" style="241"/>
    <col min="11773" max="11773" width="75.1640625" style="241" customWidth="1"/>
    <col min="11774" max="11774" width="18.83203125" style="241" customWidth="1"/>
    <col min="11775" max="11775" width="12.6640625" style="241" customWidth="1"/>
    <col min="11776" max="12028" width="10.6640625" style="241"/>
    <col min="12029" max="12029" width="75.1640625" style="241" customWidth="1"/>
    <col min="12030" max="12030" width="18.83203125" style="241" customWidth="1"/>
    <col min="12031" max="12031" width="12.6640625" style="241" customWidth="1"/>
    <col min="12032" max="12284" width="10.6640625" style="241"/>
    <col min="12285" max="12285" width="75.1640625" style="241" customWidth="1"/>
    <col min="12286" max="12286" width="18.83203125" style="241" customWidth="1"/>
    <col min="12287" max="12287" width="12.6640625" style="241" customWidth="1"/>
    <col min="12288" max="12540" width="10.6640625" style="241"/>
    <col min="12541" max="12541" width="75.1640625" style="241" customWidth="1"/>
    <col min="12542" max="12542" width="18.83203125" style="241" customWidth="1"/>
    <col min="12543" max="12543" width="12.6640625" style="241" customWidth="1"/>
    <col min="12544" max="12796" width="10.6640625" style="241"/>
    <col min="12797" max="12797" width="75.1640625" style="241" customWidth="1"/>
    <col min="12798" max="12798" width="18.83203125" style="241" customWidth="1"/>
    <col min="12799" max="12799" width="12.6640625" style="241" customWidth="1"/>
    <col min="12800" max="13052" width="10.6640625" style="241"/>
    <col min="13053" max="13053" width="75.1640625" style="241" customWidth="1"/>
    <col min="13054" max="13054" width="18.83203125" style="241" customWidth="1"/>
    <col min="13055" max="13055" width="12.6640625" style="241" customWidth="1"/>
    <col min="13056" max="13308" width="10.6640625" style="241"/>
    <col min="13309" max="13309" width="75.1640625" style="241" customWidth="1"/>
    <col min="13310" max="13310" width="18.83203125" style="241" customWidth="1"/>
    <col min="13311" max="13311" width="12.6640625" style="241" customWidth="1"/>
    <col min="13312" max="13564" width="10.6640625" style="241"/>
    <col min="13565" max="13565" width="75.1640625" style="241" customWidth="1"/>
    <col min="13566" max="13566" width="18.83203125" style="241" customWidth="1"/>
    <col min="13567" max="13567" width="12.6640625" style="241" customWidth="1"/>
    <col min="13568" max="13820" width="10.6640625" style="241"/>
    <col min="13821" max="13821" width="75.1640625" style="241" customWidth="1"/>
    <col min="13822" max="13822" width="18.83203125" style="241" customWidth="1"/>
    <col min="13823" max="13823" width="12.6640625" style="241" customWidth="1"/>
    <col min="13824" max="14076" width="10.6640625" style="241"/>
    <col min="14077" max="14077" width="75.1640625" style="241" customWidth="1"/>
    <col min="14078" max="14078" width="18.83203125" style="241" customWidth="1"/>
    <col min="14079" max="14079" width="12.6640625" style="241" customWidth="1"/>
    <col min="14080" max="14332" width="10.6640625" style="241"/>
    <col min="14333" max="14333" width="75.1640625" style="241" customWidth="1"/>
    <col min="14334" max="14334" width="18.83203125" style="241" customWidth="1"/>
    <col min="14335" max="14335" width="12.6640625" style="241" customWidth="1"/>
    <col min="14336" max="14588" width="10.6640625" style="241"/>
    <col min="14589" max="14589" width="75.1640625" style="241" customWidth="1"/>
    <col min="14590" max="14590" width="18.83203125" style="241" customWidth="1"/>
    <col min="14591" max="14591" width="12.6640625" style="241" customWidth="1"/>
    <col min="14592" max="14844" width="10.6640625" style="241"/>
    <col min="14845" max="14845" width="75.1640625" style="241" customWidth="1"/>
    <col min="14846" max="14846" width="18.83203125" style="241" customWidth="1"/>
    <col min="14847" max="14847" width="12.6640625" style="241" customWidth="1"/>
    <col min="14848" max="15100" width="10.6640625" style="241"/>
    <col min="15101" max="15101" width="75.1640625" style="241" customWidth="1"/>
    <col min="15102" max="15102" width="18.83203125" style="241" customWidth="1"/>
    <col min="15103" max="15103" width="12.6640625" style="241" customWidth="1"/>
    <col min="15104" max="15356" width="10.6640625" style="241"/>
    <col min="15357" max="15357" width="75.1640625" style="241" customWidth="1"/>
    <col min="15358" max="15358" width="18.83203125" style="241" customWidth="1"/>
    <col min="15359" max="15359" width="12.6640625" style="241" customWidth="1"/>
    <col min="15360" max="15612" width="10.6640625" style="241"/>
    <col min="15613" max="15613" width="75.1640625" style="241" customWidth="1"/>
    <col min="15614" max="15614" width="18.83203125" style="241" customWidth="1"/>
    <col min="15615" max="15615" width="12.6640625" style="241" customWidth="1"/>
    <col min="15616" max="15868" width="10.6640625" style="241"/>
    <col min="15869" max="15869" width="75.1640625" style="241" customWidth="1"/>
    <col min="15870" max="15870" width="18.83203125" style="241" customWidth="1"/>
    <col min="15871" max="15871" width="12.6640625" style="241" customWidth="1"/>
    <col min="15872" max="16124" width="10.6640625" style="241"/>
    <col min="16125" max="16125" width="75.1640625" style="241" customWidth="1"/>
    <col min="16126" max="16126" width="18.83203125" style="241" customWidth="1"/>
    <col min="16127" max="16127" width="12.6640625" style="241" customWidth="1"/>
    <col min="16128" max="16384" width="10.6640625" style="241"/>
  </cols>
  <sheetData>
    <row r="1" spans="1:4" ht="20.25" customHeight="1" x14ac:dyDescent="0.25">
      <c r="A1" s="1308" t="s">
        <v>0</v>
      </c>
      <c r="B1" s="1327"/>
      <c r="C1" s="1328" t="s">
        <v>787</v>
      </c>
      <c r="D1" s="1303"/>
    </row>
    <row r="2" spans="1:4" ht="18.75" customHeight="1" x14ac:dyDescent="0.2">
      <c r="A2" s="1309" t="s">
        <v>788</v>
      </c>
      <c r="B2" s="1310"/>
      <c r="C2" s="1310"/>
      <c r="D2" s="1303"/>
    </row>
    <row r="3" spans="1:4" s="242" customFormat="1" ht="21.95" customHeight="1" x14ac:dyDescent="0.2">
      <c r="A3" s="1311" t="s">
        <v>1840</v>
      </c>
      <c r="B3" s="1312">
        <v>11339043</v>
      </c>
      <c r="C3" s="1312">
        <v>11339</v>
      </c>
      <c r="D3" s="1305"/>
    </row>
    <row r="4" spans="1:4" s="242" customFormat="1" ht="21.95" customHeight="1" x14ac:dyDescent="0.2">
      <c r="A4" s="1311" t="s">
        <v>1841</v>
      </c>
      <c r="B4" s="1312">
        <v>7172719749</v>
      </c>
      <c r="C4" s="1312">
        <v>7172720</v>
      </c>
      <c r="D4" s="1305"/>
    </row>
    <row r="5" spans="1:4" s="242" customFormat="1" ht="21.95" customHeight="1" x14ac:dyDescent="0.2">
      <c r="A5" s="1311" t="s">
        <v>1842</v>
      </c>
      <c r="B5" s="1312">
        <v>948216467</v>
      </c>
      <c r="C5" s="1312">
        <v>948216</v>
      </c>
      <c r="D5" s="1305"/>
    </row>
    <row r="6" spans="1:4" s="242" customFormat="1" ht="21.95" customHeight="1" x14ac:dyDescent="0.2">
      <c r="A6" s="1329" t="s">
        <v>1866</v>
      </c>
      <c r="B6" s="1313">
        <f>SUM(B3:B5)</f>
        <v>8132275259</v>
      </c>
      <c r="C6" s="1313">
        <f>SUM(C3:C5)</f>
        <v>8132275</v>
      </c>
      <c r="D6" s="1305"/>
    </row>
    <row r="7" spans="1:4" ht="21.95" customHeight="1" x14ac:dyDescent="0.2">
      <c r="A7" s="1314" t="s">
        <v>789</v>
      </c>
      <c r="B7" s="1312"/>
      <c r="C7" s="1312"/>
      <c r="D7" s="1303"/>
    </row>
    <row r="8" spans="1:4" s="242" customFormat="1" ht="18.75" customHeight="1" x14ac:dyDescent="0.2">
      <c r="A8" s="1311" t="s">
        <v>790</v>
      </c>
      <c r="B8" s="1312">
        <v>26447075196</v>
      </c>
      <c r="C8" s="1312">
        <v>26447075</v>
      </c>
      <c r="D8" s="1305"/>
    </row>
    <row r="9" spans="1:4" s="242" customFormat="1" ht="17.25" customHeight="1" x14ac:dyDescent="0.2">
      <c r="A9" s="1311" t="s">
        <v>791</v>
      </c>
      <c r="B9" s="1312">
        <v>23520567250</v>
      </c>
      <c r="C9" s="1312">
        <v>23520567</v>
      </c>
      <c r="D9" s="1305"/>
    </row>
    <row r="10" spans="1:4" s="242" customFormat="1" ht="16.5" customHeight="1" x14ac:dyDescent="0.2">
      <c r="A10" s="1314" t="s">
        <v>1843</v>
      </c>
      <c r="B10" s="1315">
        <f>SUM(B8:B9)</f>
        <v>49967642446</v>
      </c>
      <c r="C10" s="1315">
        <f>SUM(C8:C9)</f>
        <v>49967642</v>
      </c>
      <c r="D10" s="1305"/>
    </row>
    <row r="11" spans="1:4" ht="20.25" customHeight="1" x14ac:dyDescent="0.2">
      <c r="A11" s="1325" t="s">
        <v>1848</v>
      </c>
      <c r="B11" s="1312">
        <v>-7464090724</v>
      </c>
      <c r="C11" s="1312">
        <v>-7464091</v>
      </c>
      <c r="D11" s="1303"/>
    </row>
    <row r="12" spans="1:4" s="242" customFormat="1" ht="29.25" customHeight="1" x14ac:dyDescent="0.2">
      <c r="A12" s="1325" t="s">
        <v>1849</v>
      </c>
      <c r="B12" s="1312">
        <v>942705</v>
      </c>
      <c r="C12" s="1312">
        <v>943</v>
      </c>
      <c r="D12" s="1305"/>
    </row>
    <row r="13" spans="1:4" s="242" customFormat="1" ht="24.75" customHeight="1" x14ac:dyDescent="0.2">
      <c r="A13" s="1325" t="s">
        <v>1850</v>
      </c>
      <c r="B13" s="1312">
        <v>-104729</v>
      </c>
      <c r="C13" s="1312">
        <v>-105</v>
      </c>
      <c r="D13" s="1305"/>
    </row>
    <row r="14" spans="1:4" s="242" customFormat="1" ht="24.75" customHeight="1" x14ac:dyDescent="0.2">
      <c r="A14" s="1325" t="s">
        <v>1851</v>
      </c>
      <c r="B14" s="1312">
        <v>-4708839</v>
      </c>
      <c r="C14" s="1312">
        <v>-4709</v>
      </c>
      <c r="D14" s="1305"/>
    </row>
    <row r="15" spans="1:4" s="242" customFormat="1" ht="18" customHeight="1" x14ac:dyDescent="0.2">
      <c r="A15" s="1325" t="s">
        <v>1857</v>
      </c>
      <c r="B15" s="1317">
        <v>-113246328</v>
      </c>
      <c r="C15" s="1312">
        <v>-113246</v>
      </c>
      <c r="D15" s="1305"/>
    </row>
    <row r="16" spans="1:4" s="242" customFormat="1" ht="20.25" customHeight="1" x14ac:dyDescent="0.2">
      <c r="A16" s="1325" t="s">
        <v>1852</v>
      </c>
      <c r="B16" s="1317">
        <v>-285000</v>
      </c>
      <c r="C16" s="1312">
        <v>-285</v>
      </c>
      <c r="D16" s="1305"/>
    </row>
    <row r="17" spans="1:4" s="242" customFormat="1" ht="24.75" customHeight="1" x14ac:dyDescent="0.2">
      <c r="A17" s="1325" t="s">
        <v>1858</v>
      </c>
      <c r="B17" s="1317">
        <v>4052576</v>
      </c>
      <c r="C17" s="1312">
        <v>4052</v>
      </c>
      <c r="D17" s="1305"/>
    </row>
    <row r="18" spans="1:4" s="242" customFormat="1" ht="24.75" customHeight="1" x14ac:dyDescent="0.2">
      <c r="A18" s="1325" t="s">
        <v>1859</v>
      </c>
      <c r="B18" s="1317">
        <v>134326</v>
      </c>
      <c r="C18" s="1312">
        <v>134</v>
      </c>
      <c r="D18" s="1305"/>
    </row>
    <row r="19" spans="1:4" s="242" customFormat="1" ht="20.25" customHeight="1" x14ac:dyDescent="0.2">
      <c r="A19" s="1325" t="s">
        <v>1860</v>
      </c>
      <c r="B19" s="1317">
        <v>898853</v>
      </c>
      <c r="C19" s="1312">
        <v>899</v>
      </c>
      <c r="D19" s="1305"/>
    </row>
    <row r="20" spans="1:4" s="242" customFormat="1" ht="30" customHeight="1" x14ac:dyDescent="0.2">
      <c r="A20" s="1306" t="s">
        <v>1862</v>
      </c>
      <c r="B20" s="1318">
        <f>B10+B11-B12-B13-B14-B15-B16-B17-B18-B19</f>
        <v>42615868158</v>
      </c>
      <c r="C20" s="1323">
        <f>C10+C11-C12-C13-C14-C15-C16-C17-C18-C19</f>
        <v>42615868</v>
      </c>
      <c r="D20" s="1305"/>
    </row>
    <row r="21" spans="1:4" ht="21.95" customHeight="1" x14ac:dyDescent="0.2">
      <c r="A21" s="1314" t="s">
        <v>792</v>
      </c>
      <c r="B21" s="1319"/>
      <c r="C21" s="1312"/>
      <c r="D21" s="1303"/>
    </row>
    <row r="22" spans="1:4" s="242" customFormat="1" ht="18.75" customHeight="1" x14ac:dyDescent="0.2">
      <c r="A22" s="1311" t="s">
        <v>793</v>
      </c>
      <c r="B22" s="1312">
        <v>30488878834</v>
      </c>
      <c r="C22" s="1312">
        <v>30488879</v>
      </c>
      <c r="D22" s="1305"/>
    </row>
    <row r="23" spans="1:4" s="242" customFormat="1" ht="18.75" customHeight="1" x14ac:dyDescent="0.2">
      <c r="A23" s="1311" t="s">
        <v>794</v>
      </c>
      <c r="B23" s="1312">
        <v>13896911331</v>
      </c>
      <c r="C23" s="1312">
        <v>13896911</v>
      </c>
      <c r="D23" s="1305"/>
    </row>
    <row r="24" spans="1:4" s="242" customFormat="1" ht="21.95" customHeight="1" x14ac:dyDescent="0.2">
      <c r="A24" s="1314" t="s">
        <v>1844</v>
      </c>
      <c r="B24" s="1315">
        <f>SUM(B22:B23)</f>
        <v>44385790165</v>
      </c>
      <c r="C24" s="1315">
        <f>SUM(C22:C23)</f>
        <v>44385790</v>
      </c>
      <c r="D24" s="1305"/>
    </row>
    <row r="25" spans="1:4" s="242" customFormat="1" ht="17.25" customHeight="1" x14ac:dyDescent="0.2">
      <c r="A25" s="1316" t="s">
        <v>1861</v>
      </c>
      <c r="B25" s="1319">
        <v>140347659</v>
      </c>
      <c r="C25" s="1312">
        <v>140348</v>
      </c>
      <c r="D25" s="1305"/>
    </row>
    <row r="26" spans="1:4" s="242" customFormat="1" ht="19.5" customHeight="1" x14ac:dyDescent="0.2">
      <c r="A26" s="1316" t="s">
        <v>1856</v>
      </c>
      <c r="B26" s="1312">
        <v>166904</v>
      </c>
      <c r="C26" s="1312">
        <v>167</v>
      </c>
      <c r="D26" s="1305"/>
    </row>
    <row r="27" spans="1:4" s="242" customFormat="1" ht="26.25" customHeight="1" x14ac:dyDescent="0.2">
      <c r="A27" s="1316" t="s">
        <v>1855</v>
      </c>
      <c r="B27" s="1312">
        <v>-131762856</v>
      </c>
      <c r="C27" s="1312">
        <v>-131763</v>
      </c>
      <c r="D27" s="1305"/>
    </row>
    <row r="28" spans="1:4" s="242" customFormat="1" ht="25.5" customHeight="1" x14ac:dyDescent="0.2">
      <c r="A28" s="1306" t="s">
        <v>1863</v>
      </c>
      <c r="B28" s="1318">
        <f t="shared" ref="B28" si="0">SUM(B24+B25+B26+B27)</f>
        <v>44394541872</v>
      </c>
      <c r="C28" s="1323">
        <f>SUM(C24+C25+C26+C27)</f>
        <v>44394542</v>
      </c>
      <c r="D28" s="1305"/>
    </row>
    <row r="29" spans="1:4" s="242" customFormat="1" ht="21.95" customHeight="1" x14ac:dyDescent="0.2">
      <c r="A29" s="1330" t="s">
        <v>1864</v>
      </c>
      <c r="B29" s="1307"/>
      <c r="C29" s="1312"/>
      <c r="D29" s="1305"/>
    </row>
    <row r="30" spans="1:4" s="242" customFormat="1" ht="30" customHeight="1" x14ac:dyDescent="0.2">
      <c r="A30" s="1325" t="s">
        <v>1853</v>
      </c>
      <c r="B30" s="1307">
        <v>57256300</v>
      </c>
      <c r="C30" s="1312">
        <v>57256</v>
      </c>
      <c r="D30" s="1305"/>
    </row>
    <row r="31" spans="1:4" s="242" customFormat="1" ht="33" customHeight="1" x14ac:dyDescent="0.2">
      <c r="A31" s="1325" t="s">
        <v>1854</v>
      </c>
      <c r="B31" s="1307"/>
      <c r="C31" s="1312"/>
      <c r="D31" s="1305"/>
    </row>
    <row r="32" spans="1:4" s="242" customFormat="1" ht="22.5" customHeight="1" x14ac:dyDescent="0.25">
      <c r="A32" s="1326" t="s">
        <v>1865</v>
      </c>
      <c r="B32" s="1324">
        <f>SUM(B30:B31)</f>
        <v>57256300</v>
      </c>
      <c r="C32" s="1324">
        <f>SUM(C30:C31)</f>
        <v>57256</v>
      </c>
      <c r="D32" s="1305"/>
    </row>
    <row r="33" spans="1:4" s="242" customFormat="1" ht="22.5" customHeight="1" x14ac:dyDescent="0.25">
      <c r="A33" s="1322" t="s">
        <v>1867</v>
      </c>
      <c r="B33" s="1310">
        <f>B6+B20-B28-B32</f>
        <v>6296345245</v>
      </c>
      <c r="C33" s="1324">
        <f>C6+C20-C28-C32</f>
        <v>6296345</v>
      </c>
      <c r="D33" s="1305"/>
    </row>
    <row r="34" spans="1:4" s="242" customFormat="1" ht="21.95" customHeight="1" x14ac:dyDescent="0.2">
      <c r="A34" s="1306" t="s">
        <v>1869</v>
      </c>
      <c r="B34" s="1319"/>
      <c r="C34" s="1310"/>
      <c r="D34" s="1305"/>
    </row>
    <row r="35" spans="1:4" s="242" customFormat="1" ht="21.75" customHeight="1" x14ac:dyDescent="0.2">
      <c r="A35" s="1320" t="s">
        <v>1845</v>
      </c>
      <c r="B35" s="1319">
        <v>10893144</v>
      </c>
      <c r="C35" s="1312">
        <v>10893</v>
      </c>
      <c r="D35" s="1305"/>
    </row>
    <row r="36" spans="1:4" s="242" customFormat="1" ht="20.25" customHeight="1" x14ac:dyDescent="0.2">
      <c r="A36" s="1311" t="s">
        <v>1846</v>
      </c>
      <c r="B36" s="1319">
        <v>5376062701</v>
      </c>
      <c r="C36" s="1312">
        <v>5376063</v>
      </c>
      <c r="D36" s="1305"/>
    </row>
    <row r="37" spans="1:4" s="242" customFormat="1" ht="20.25" customHeight="1" x14ac:dyDescent="0.2">
      <c r="A37" s="1311" t="s">
        <v>1847</v>
      </c>
      <c r="B37" s="1319">
        <v>909389400</v>
      </c>
      <c r="C37" s="1312">
        <v>909389</v>
      </c>
      <c r="D37" s="1305"/>
    </row>
    <row r="38" spans="1:4" ht="18.75" customHeight="1" x14ac:dyDescent="0.2">
      <c r="A38" s="1306" t="s">
        <v>1868</v>
      </c>
      <c r="B38" s="1321">
        <f t="shared" ref="B38:C38" si="1">SUM(B35:B37)</f>
        <v>6296345245</v>
      </c>
      <c r="C38" s="1313">
        <f t="shared" si="1"/>
        <v>6296345</v>
      </c>
      <c r="D38" s="1303"/>
    </row>
    <row r="39" spans="1:4" hidden="1" x14ac:dyDescent="0.2">
      <c r="A39" s="1303"/>
      <c r="B39" s="1304"/>
      <c r="C39" s="1304"/>
      <c r="D39" s="1303"/>
    </row>
    <row r="40" spans="1:4" hidden="1" x14ac:dyDescent="0.2">
      <c r="A40" s="1303"/>
      <c r="B40" s="1304">
        <f>B33-B38</f>
        <v>0</v>
      </c>
      <c r="C40" s="1304">
        <f>C33-C38</f>
        <v>0</v>
      </c>
      <c r="D40" s="1303"/>
    </row>
    <row r="41" spans="1:4" hidden="1" x14ac:dyDescent="0.2"/>
  </sheetData>
  <printOptions horizontalCentered="1" verticalCentered="1"/>
  <pageMargins left="0.39370078740157483" right="0.39370078740157483" top="0.9055118110236221" bottom="0.27559055118110237" header="0.39370078740157483" footer="0.51181102362204722"/>
  <pageSetup paperSize="9" scale="80" orientation="portrait" r:id="rId1"/>
  <headerFooter alignWithMargins="0">
    <oddHeader>&amp;C&amp;"Times New Roman CE,Félkövér dőlt"ZALAEGERSZEG MEGYEI  JOGÚ  VÁROS  ÖNKORMÁNYZATA
PÉNZESZKÖZEINEK VÁLTOZÁSA 2025. ÉVBEN
&amp;R&amp;"Times New Roman CE,Félkövér dőlt"16. melléklet
Adatok: ezer Ft-ban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zoomScale="91" zoomScaleNormal="91" workbookViewId="0">
      <pane ySplit="2" topLeftCell="A9" activePane="bottomLeft" state="frozen"/>
      <selection activeCell="A33" sqref="A33"/>
      <selection pane="bottomLeft" activeCell="J31" sqref="J31"/>
    </sheetView>
  </sheetViews>
  <sheetFormatPr defaultRowHeight="12.75" x14ac:dyDescent="0.2"/>
  <cols>
    <col min="1" max="1" width="24.83203125" style="170" customWidth="1"/>
    <col min="2" max="2" width="14.33203125" style="170" customWidth="1"/>
    <col min="3" max="3" width="12.33203125" style="170" customWidth="1"/>
    <col min="4" max="4" width="11.33203125" style="170" customWidth="1"/>
    <col min="5" max="5" width="13.5" style="170" customWidth="1"/>
    <col min="6" max="6" width="7.83203125" style="170" customWidth="1"/>
    <col min="7" max="7" width="11.6640625" style="170" customWidth="1"/>
    <col min="8" max="8" width="13.33203125" style="170" customWidth="1"/>
    <col min="9" max="9" width="11" style="170" customWidth="1"/>
    <col min="10" max="10" width="12.33203125" style="170" customWidth="1"/>
    <col min="11" max="11" width="12.1640625" style="170" customWidth="1"/>
    <col min="12" max="12" width="13.1640625" style="170" customWidth="1"/>
    <col min="13" max="254" width="9.33203125" style="170"/>
    <col min="255" max="255" width="24.83203125" style="170" customWidth="1"/>
    <col min="256" max="256" width="14.33203125" style="170" customWidth="1"/>
    <col min="257" max="257" width="12.33203125" style="170" customWidth="1"/>
    <col min="258" max="258" width="11.33203125" style="170" customWidth="1"/>
    <col min="259" max="259" width="13.5" style="170" customWidth="1"/>
    <col min="260" max="260" width="7.83203125" style="170" customWidth="1"/>
    <col min="261" max="261" width="10.5" style="170" customWidth="1"/>
    <col min="262" max="262" width="13.33203125" style="170" customWidth="1"/>
    <col min="263" max="263" width="11" style="170" customWidth="1"/>
    <col min="264" max="264" width="12.33203125" style="170" customWidth="1"/>
    <col min="265" max="265" width="12.1640625" style="170" customWidth="1"/>
    <col min="266" max="266" width="13.1640625" style="170" customWidth="1"/>
    <col min="267" max="510" width="9.33203125" style="170"/>
    <col min="511" max="511" width="24.83203125" style="170" customWidth="1"/>
    <col min="512" max="512" width="14.33203125" style="170" customWidth="1"/>
    <col min="513" max="513" width="12.33203125" style="170" customWidth="1"/>
    <col min="514" max="514" width="11.33203125" style="170" customWidth="1"/>
    <col min="515" max="515" width="13.5" style="170" customWidth="1"/>
    <col min="516" max="516" width="7.83203125" style="170" customWidth="1"/>
    <col min="517" max="517" width="10.5" style="170" customWidth="1"/>
    <col min="518" max="518" width="13.33203125" style="170" customWidth="1"/>
    <col min="519" max="519" width="11" style="170" customWidth="1"/>
    <col min="520" max="520" width="12.33203125" style="170" customWidth="1"/>
    <col min="521" max="521" width="12.1640625" style="170" customWidth="1"/>
    <col min="522" max="522" width="13.1640625" style="170" customWidth="1"/>
    <col min="523" max="766" width="9.33203125" style="170"/>
    <col min="767" max="767" width="24.83203125" style="170" customWidth="1"/>
    <col min="768" max="768" width="14.33203125" style="170" customWidth="1"/>
    <col min="769" max="769" width="12.33203125" style="170" customWidth="1"/>
    <col min="770" max="770" width="11.33203125" style="170" customWidth="1"/>
    <col min="771" max="771" width="13.5" style="170" customWidth="1"/>
    <col min="772" max="772" width="7.83203125" style="170" customWidth="1"/>
    <col min="773" max="773" width="10.5" style="170" customWidth="1"/>
    <col min="774" max="774" width="13.33203125" style="170" customWidth="1"/>
    <col min="775" max="775" width="11" style="170" customWidth="1"/>
    <col min="776" max="776" width="12.33203125" style="170" customWidth="1"/>
    <col min="777" max="777" width="12.1640625" style="170" customWidth="1"/>
    <col min="778" max="778" width="13.1640625" style="170" customWidth="1"/>
    <col min="779" max="1022" width="9.33203125" style="170"/>
    <col min="1023" max="1023" width="24.83203125" style="170" customWidth="1"/>
    <col min="1024" max="1024" width="14.33203125" style="170" customWidth="1"/>
    <col min="1025" max="1025" width="12.33203125" style="170" customWidth="1"/>
    <col min="1026" max="1026" width="11.33203125" style="170" customWidth="1"/>
    <col min="1027" max="1027" width="13.5" style="170" customWidth="1"/>
    <col min="1028" max="1028" width="7.83203125" style="170" customWidth="1"/>
    <col min="1029" max="1029" width="10.5" style="170" customWidth="1"/>
    <col min="1030" max="1030" width="13.33203125" style="170" customWidth="1"/>
    <col min="1031" max="1031" width="11" style="170" customWidth="1"/>
    <col min="1032" max="1032" width="12.33203125" style="170" customWidth="1"/>
    <col min="1033" max="1033" width="12.1640625" style="170" customWidth="1"/>
    <col min="1034" max="1034" width="13.1640625" style="170" customWidth="1"/>
    <col min="1035" max="1278" width="9.33203125" style="170"/>
    <col min="1279" max="1279" width="24.83203125" style="170" customWidth="1"/>
    <col min="1280" max="1280" width="14.33203125" style="170" customWidth="1"/>
    <col min="1281" max="1281" width="12.33203125" style="170" customWidth="1"/>
    <col min="1282" max="1282" width="11.33203125" style="170" customWidth="1"/>
    <col min="1283" max="1283" width="13.5" style="170" customWidth="1"/>
    <col min="1284" max="1284" width="7.83203125" style="170" customWidth="1"/>
    <col min="1285" max="1285" width="10.5" style="170" customWidth="1"/>
    <col min="1286" max="1286" width="13.33203125" style="170" customWidth="1"/>
    <col min="1287" max="1287" width="11" style="170" customWidth="1"/>
    <col min="1288" max="1288" width="12.33203125" style="170" customWidth="1"/>
    <col min="1289" max="1289" width="12.1640625" style="170" customWidth="1"/>
    <col min="1290" max="1290" width="13.1640625" style="170" customWidth="1"/>
    <col min="1291" max="1534" width="9.33203125" style="170"/>
    <col min="1535" max="1535" width="24.83203125" style="170" customWidth="1"/>
    <col min="1536" max="1536" width="14.33203125" style="170" customWidth="1"/>
    <col min="1537" max="1537" width="12.33203125" style="170" customWidth="1"/>
    <col min="1538" max="1538" width="11.33203125" style="170" customWidth="1"/>
    <col min="1539" max="1539" width="13.5" style="170" customWidth="1"/>
    <col min="1540" max="1540" width="7.83203125" style="170" customWidth="1"/>
    <col min="1541" max="1541" width="10.5" style="170" customWidth="1"/>
    <col min="1542" max="1542" width="13.33203125" style="170" customWidth="1"/>
    <col min="1543" max="1543" width="11" style="170" customWidth="1"/>
    <col min="1544" max="1544" width="12.33203125" style="170" customWidth="1"/>
    <col min="1545" max="1545" width="12.1640625" style="170" customWidth="1"/>
    <col min="1546" max="1546" width="13.1640625" style="170" customWidth="1"/>
    <col min="1547" max="1790" width="9.33203125" style="170"/>
    <col min="1791" max="1791" width="24.83203125" style="170" customWidth="1"/>
    <col min="1792" max="1792" width="14.33203125" style="170" customWidth="1"/>
    <col min="1793" max="1793" width="12.33203125" style="170" customWidth="1"/>
    <col min="1794" max="1794" width="11.33203125" style="170" customWidth="1"/>
    <col min="1795" max="1795" width="13.5" style="170" customWidth="1"/>
    <col min="1796" max="1796" width="7.83203125" style="170" customWidth="1"/>
    <col min="1797" max="1797" width="10.5" style="170" customWidth="1"/>
    <col min="1798" max="1798" width="13.33203125" style="170" customWidth="1"/>
    <col min="1799" max="1799" width="11" style="170" customWidth="1"/>
    <col min="1800" max="1800" width="12.33203125" style="170" customWidth="1"/>
    <col min="1801" max="1801" width="12.1640625" style="170" customWidth="1"/>
    <col min="1802" max="1802" width="13.1640625" style="170" customWidth="1"/>
    <col min="1803" max="2046" width="9.33203125" style="170"/>
    <col min="2047" max="2047" width="24.83203125" style="170" customWidth="1"/>
    <col min="2048" max="2048" width="14.33203125" style="170" customWidth="1"/>
    <col min="2049" max="2049" width="12.33203125" style="170" customWidth="1"/>
    <col min="2050" max="2050" width="11.33203125" style="170" customWidth="1"/>
    <col min="2051" max="2051" width="13.5" style="170" customWidth="1"/>
    <col min="2052" max="2052" width="7.83203125" style="170" customWidth="1"/>
    <col min="2053" max="2053" width="10.5" style="170" customWidth="1"/>
    <col min="2054" max="2054" width="13.33203125" style="170" customWidth="1"/>
    <col min="2055" max="2055" width="11" style="170" customWidth="1"/>
    <col min="2056" max="2056" width="12.33203125" style="170" customWidth="1"/>
    <col min="2057" max="2057" width="12.1640625" style="170" customWidth="1"/>
    <col min="2058" max="2058" width="13.1640625" style="170" customWidth="1"/>
    <col min="2059" max="2302" width="9.33203125" style="170"/>
    <col min="2303" max="2303" width="24.83203125" style="170" customWidth="1"/>
    <col min="2304" max="2304" width="14.33203125" style="170" customWidth="1"/>
    <col min="2305" max="2305" width="12.33203125" style="170" customWidth="1"/>
    <col min="2306" max="2306" width="11.33203125" style="170" customWidth="1"/>
    <col min="2307" max="2307" width="13.5" style="170" customWidth="1"/>
    <col min="2308" max="2308" width="7.83203125" style="170" customWidth="1"/>
    <col min="2309" max="2309" width="10.5" style="170" customWidth="1"/>
    <col min="2310" max="2310" width="13.33203125" style="170" customWidth="1"/>
    <col min="2311" max="2311" width="11" style="170" customWidth="1"/>
    <col min="2312" max="2312" width="12.33203125" style="170" customWidth="1"/>
    <col min="2313" max="2313" width="12.1640625" style="170" customWidth="1"/>
    <col min="2314" max="2314" width="13.1640625" style="170" customWidth="1"/>
    <col min="2315" max="2558" width="9.33203125" style="170"/>
    <col min="2559" max="2559" width="24.83203125" style="170" customWidth="1"/>
    <col min="2560" max="2560" width="14.33203125" style="170" customWidth="1"/>
    <col min="2561" max="2561" width="12.33203125" style="170" customWidth="1"/>
    <col min="2562" max="2562" width="11.33203125" style="170" customWidth="1"/>
    <col min="2563" max="2563" width="13.5" style="170" customWidth="1"/>
    <col min="2564" max="2564" width="7.83203125" style="170" customWidth="1"/>
    <col min="2565" max="2565" width="10.5" style="170" customWidth="1"/>
    <col min="2566" max="2566" width="13.33203125" style="170" customWidth="1"/>
    <col min="2567" max="2567" width="11" style="170" customWidth="1"/>
    <col min="2568" max="2568" width="12.33203125" style="170" customWidth="1"/>
    <col min="2569" max="2569" width="12.1640625" style="170" customWidth="1"/>
    <col min="2570" max="2570" width="13.1640625" style="170" customWidth="1"/>
    <col min="2571" max="2814" width="9.33203125" style="170"/>
    <col min="2815" max="2815" width="24.83203125" style="170" customWidth="1"/>
    <col min="2816" max="2816" width="14.33203125" style="170" customWidth="1"/>
    <col min="2817" max="2817" width="12.33203125" style="170" customWidth="1"/>
    <col min="2818" max="2818" width="11.33203125" style="170" customWidth="1"/>
    <col min="2819" max="2819" width="13.5" style="170" customWidth="1"/>
    <col min="2820" max="2820" width="7.83203125" style="170" customWidth="1"/>
    <col min="2821" max="2821" width="10.5" style="170" customWidth="1"/>
    <col min="2822" max="2822" width="13.33203125" style="170" customWidth="1"/>
    <col min="2823" max="2823" width="11" style="170" customWidth="1"/>
    <col min="2824" max="2824" width="12.33203125" style="170" customWidth="1"/>
    <col min="2825" max="2825" width="12.1640625" style="170" customWidth="1"/>
    <col min="2826" max="2826" width="13.1640625" style="170" customWidth="1"/>
    <col min="2827" max="3070" width="9.33203125" style="170"/>
    <col min="3071" max="3071" width="24.83203125" style="170" customWidth="1"/>
    <col min="3072" max="3072" width="14.33203125" style="170" customWidth="1"/>
    <col min="3073" max="3073" width="12.33203125" style="170" customWidth="1"/>
    <col min="3074" max="3074" width="11.33203125" style="170" customWidth="1"/>
    <col min="3075" max="3075" width="13.5" style="170" customWidth="1"/>
    <col min="3076" max="3076" width="7.83203125" style="170" customWidth="1"/>
    <col min="3077" max="3077" width="10.5" style="170" customWidth="1"/>
    <col min="3078" max="3078" width="13.33203125" style="170" customWidth="1"/>
    <col min="3079" max="3079" width="11" style="170" customWidth="1"/>
    <col min="3080" max="3080" width="12.33203125" style="170" customWidth="1"/>
    <col min="3081" max="3081" width="12.1640625" style="170" customWidth="1"/>
    <col min="3082" max="3082" width="13.1640625" style="170" customWidth="1"/>
    <col min="3083" max="3326" width="9.33203125" style="170"/>
    <col min="3327" max="3327" width="24.83203125" style="170" customWidth="1"/>
    <col min="3328" max="3328" width="14.33203125" style="170" customWidth="1"/>
    <col min="3329" max="3329" width="12.33203125" style="170" customWidth="1"/>
    <col min="3330" max="3330" width="11.33203125" style="170" customWidth="1"/>
    <col min="3331" max="3331" width="13.5" style="170" customWidth="1"/>
    <col min="3332" max="3332" width="7.83203125" style="170" customWidth="1"/>
    <col min="3333" max="3333" width="10.5" style="170" customWidth="1"/>
    <col min="3334" max="3334" width="13.33203125" style="170" customWidth="1"/>
    <col min="3335" max="3335" width="11" style="170" customWidth="1"/>
    <col min="3336" max="3336" width="12.33203125" style="170" customWidth="1"/>
    <col min="3337" max="3337" width="12.1640625" style="170" customWidth="1"/>
    <col min="3338" max="3338" width="13.1640625" style="170" customWidth="1"/>
    <col min="3339" max="3582" width="9.33203125" style="170"/>
    <col min="3583" max="3583" width="24.83203125" style="170" customWidth="1"/>
    <col min="3584" max="3584" width="14.33203125" style="170" customWidth="1"/>
    <col min="3585" max="3585" width="12.33203125" style="170" customWidth="1"/>
    <col min="3586" max="3586" width="11.33203125" style="170" customWidth="1"/>
    <col min="3587" max="3587" width="13.5" style="170" customWidth="1"/>
    <col min="3588" max="3588" width="7.83203125" style="170" customWidth="1"/>
    <col min="3589" max="3589" width="10.5" style="170" customWidth="1"/>
    <col min="3590" max="3590" width="13.33203125" style="170" customWidth="1"/>
    <col min="3591" max="3591" width="11" style="170" customWidth="1"/>
    <col min="3592" max="3592" width="12.33203125" style="170" customWidth="1"/>
    <col min="3593" max="3593" width="12.1640625" style="170" customWidth="1"/>
    <col min="3594" max="3594" width="13.1640625" style="170" customWidth="1"/>
    <col min="3595" max="3838" width="9.33203125" style="170"/>
    <col min="3839" max="3839" width="24.83203125" style="170" customWidth="1"/>
    <col min="3840" max="3840" width="14.33203125" style="170" customWidth="1"/>
    <col min="3841" max="3841" width="12.33203125" style="170" customWidth="1"/>
    <col min="3842" max="3842" width="11.33203125" style="170" customWidth="1"/>
    <col min="3843" max="3843" width="13.5" style="170" customWidth="1"/>
    <col min="3844" max="3844" width="7.83203125" style="170" customWidth="1"/>
    <col min="3845" max="3845" width="10.5" style="170" customWidth="1"/>
    <col min="3846" max="3846" width="13.33203125" style="170" customWidth="1"/>
    <col min="3847" max="3847" width="11" style="170" customWidth="1"/>
    <col min="3848" max="3848" width="12.33203125" style="170" customWidth="1"/>
    <col min="3849" max="3849" width="12.1640625" style="170" customWidth="1"/>
    <col min="3850" max="3850" width="13.1640625" style="170" customWidth="1"/>
    <col min="3851" max="4094" width="9.33203125" style="170"/>
    <col min="4095" max="4095" width="24.83203125" style="170" customWidth="1"/>
    <col min="4096" max="4096" width="14.33203125" style="170" customWidth="1"/>
    <col min="4097" max="4097" width="12.33203125" style="170" customWidth="1"/>
    <col min="4098" max="4098" width="11.33203125" style="170" customWidth="1"/>
    <col min="4099" max="4099" width="13.5" style="170" customWidth="1"/>
    <col min="4100" max="4100" width="7.83203125" style="170" customWidth="1"/>
    <col min="4101" max="4101" width="10.5" style="170" customWidth="1"/>
    <col min="4102" max="4102" width="13.33203125" style="170" customWidth="1"/>
    <col min="4103" max="4103" width="11" style="170" customWidth="1"/>
    <col min="4104" max="4104" width="12.33203125" style="170" customWidth="1"/>
    <col min="4105" max="4105" width="12.1640625" style="170" customWidth="1"/>
    <col min="4106" max="4106" width="13.1640625" style="170" customWidth="1"/>
    <col min="4107" max="4350" width="9.33203125" style="170"/>
    <col min="4351" max="4351" width="24.83203125" style="170" customWidth="1"/>
    <col min="4352" max="4352" width="14.33203125" style="170" customWidth="1"/>
    <col min="4353" max="4353" width="12.33203125" style="170" customWidth="1"/>
    <col min="4354" max="4354" width="11.33203125" style="170" customWidth="1"/>
    <col min="4355" max="4355" width="13.5" style="170" customWidth="1"/>
    <col min="4356" max="4356" width="7.83203125" style="170" customWidth="1"/>
    <col min="4357" max="4357" width="10.5" style="170" customWidth="1"/>
    <col min="4358" max="4358" width="13.33203125" style="170" customWidth="1"/>
    <col min="4359" max="4359" width="11" style="170" customWidth="1"/>
    <col min="4360" max="4360" width="12.33203125" style="170" customWidth="1"/>
    <col min="4361" max="4361" width="12.1640625" style="170" customWidth="1"/>
    <col min="4362" max="4362" width="13.1640625" style="170" customWidth="1"/>
    <col min="4363" max="4606" width="9.33203125" style="170"/>
    <col min="4607" max="4607" width="24.83203125" style="170" customWidth="1"/>
    <col min="4608" max="4608" width="14.33203125" style="170" customWidth="1"/>
    <col min="4609" max="4609" width="12.33203125" style="170" customWidth="1"/>
    <col min="4610" max="4610" width="11.33203125" style="170" customWidth="1"/>
    <col min="4611" max="4611" width="13.5" style="170" customWidth="1"/>
    <col min="4612" max="4612" width="7.83203125" style="170" customWidth="1"/>
    <col min="4613" max="4613" width="10.5" style="170" customWidth="1"/>
    <col min="4614" max="4614" width="13.33203125" style="170" customWidth="1"/>
    <col min="4615" max="4615" width="11" style="170" customWidth="1"/>
    <col min="4616" max="4616" width="12.33203125" style="170" customWidth="1"/>
    <col min="4617" max="4617" width="12.1640625" style="170" customWidth="1"/>
    <col min="4618" max="4618" width="13.1640625" style="170" customWidth="1"/>
    <col min="4619" max="4862" width="9.33203125" style="170"/>
    <col min="4863" max="4863" width="24.83203125" style="170" customWidth="1"/>
    <col min="4864" max="4864" width="14.33203125" style="170" customWidth="1"/>
    <col min="4865" max="4865" width="12.33203125" style="170" customWidth="1"/>
    <col min="4866" max="4866" width="11.33203125" style="170" customWidth="1"/>
    <col min="4867" max="4867" width="13.5" style="170" customWidth="1"/>
    <col min="4868" max="4868" width="7.83203125" style="170" customWidth="1"/>
    <col min="4869" max="4869" width="10.5" style="170" customWidth="1"/>
    <col min="4870" max="4870" width="13.33203125" style="170" customWidth="1"/>
    <col min="4871" max="4871" width="11" style="170" customWidth="1"/>
    <col min="4872" max="4872" width="12.33203125" style="170" customWidth="1"/>
    <col min="4873" max="4873" width="12.1640625" style="170" customWidth="1"/>
    <col min="4874" max="4874" width="13.1640625" style="170" customWidth="1"/>
    <col min="4875" max="5118" width="9.33203125" style="170"/>
    <col min="5119" max="5119" width="24.83203125" style="170" customWidth="1"/>
    <col min="5120" max="5120" width="14.33203125" style="170" customWidth="1"/>
    <col min="5121" max="5121" width="12.33203125" style="170" customWidth="1"/>
    <col min="5122" max="5122" width="11.33203125" style="170" customWidth="1"/>
    <col min="5123" max="5123" width="13.5" style="170" customWidth="1"/>
    <col min="5124" max="5124" width="7.83203125" style="170" customWidth="1"/>
    <col min="5125" max="5125" width="10.5" style="170" customWidth="1"/>
    <col min="5126" max="5126" width="13.33203125" style="170" customWidth="1"/>
    <col min="5127" max="5127" width="11" style="170" customWidth="1"/>
    <col min="5128" max="5128" width="12.33203125" style="170" customWidth="1"/>
    <col min="5129" max="5129" width="12.1640625" style="170" customWidth="1"/>
    <col min="5130" max="5130" width="13.1640625" style="170" customWidth="1"/>
    <col min="5131" max="5374" width="9.33203125" style="170"/>
    <col min="5375" max="5375" width="24.83203125" style="170" customWidth="1"/>
    <col min="5376" max="5376" width="14.33203125" style="170" customWidth="1"/>
    <col min="5377" max="5377" width="12.33203125" style="170" customWidth="1"/>
    <col min="5378" max="5378" width="11.33203125" style="170" customWidth="1"/>
    <col min="5379" max="5379" width="13.5" style="170" customWidth="1"/>
    <col min="5380" max="5380" width="7.83203125" style="170" customWidth="1"/>
    <col min="5381" max="5381" width="10.5" style="170" customWidth="1"/>
    <col min="5382" max="5382" width="13.33203125" style="170" customWidth="1"/>
    <col min="5383" max="5383" width="11" style="170" customWidth="1"/>
    <col min="5384" max="5384" width="12.33203125" style="170" customWidth="1"/>
    <col min="5385" max="5385" width="12.1640625" style="170" customWidth="1"/>
    <col min="5386" max="5386" width="13.1640625" style="170" customWidth="1"/>
    <col min="5387" max="5630" width="9.33203125" style="170"/>
    <col min="5631" max="5631" width="24.83203125" style="170" customWidth="1"/>
    <col min="5632" max="5632" width="14.33203125" style="170" customWidth="1"/>
    <col min="5633" max="5633" width="12.33203125" style="170" customWidth="1"/>
    <col min="5634" max="5634" width="11.33203125" style="170" customWidth="1"/>
    <col min="5635" max="5635" width="13.5" style="170" customWidth="1"/>
    <col min="5636" max="5636" width="7.83203125" style="170" customWidth="1"/>
    <col min="5637" max="5637" width="10.5" style="170" customWidth="1"/>
    <col min="5638" max="5638" width="13.33203125" style="170" customWidth="1"/>
    <col min="5639" max="5639" width="11" style="170" customWidth="1"/>
    <col min="5640" max="5640" width="12.33203125" style="170" customWidth="1"/>
    <col min="5641" max="5641" width="12.1640625" style="170" customWidth="1"/>
    <col min="5642" max="5642" width="13.1640625" style="170" customWidth="1"/>
    <col min="5643" max="5886" width="9.33203125" style="170"/>
    <col min="5887" max="5887" width="24.83203125" style="170" customWidth="1"/>
    <col min="5888" max="5888" width="14.33203125" style="170" customWidth="1"/>
    <col min="5889" max="5889" width="12.33203125" style="170" customWidth="1"/>
    <col min="5890" max="5890" width="11.33203125" style="170" customWidth="1"/>
    <col min="5891" max="5891" width="13.5" style="170" customWidth="1"/>
    <col min="5892" max="5892" width="7.83203125" style="170" customWidth="1"/>
    <col min="5893" max="5893" width="10.5" style="170" customWidth="1"/>
    <col min="5894" max="5894" width="13.33203125" style="170" customWidth="1"/>
    <col min="5895" max="5895" width="11" style="170" customWidth="1"/>
    <col min="5896" max="5896" width="12.33203125" style="170" customWidth="1"/>
    <col min="5897" max="5897" width="12.1640625" style="170" customWidth="1"/>
    <col min="5898" max="5898" width="13.1640625" style="170" customWidth="1"/>
    <col min="5899" max="6142" width="9.33203125" style="170"/>
    <col min="6143" max="6143" width="24.83203125" style="170" customWidth="1"/>
    <col min="6144" max="6144" width="14.33203125" style="170" customWidth="1"/>
    <col min="6145" max="6145" width="12.33203125" style="170" customWidth="1"/>
    <col min="6146" max="6146" width="11.33203125" style="170" customWidth="1"/>
    <col min="6147" max="6147" width="13.5" style="170" customWidth="1"/>
    <col min="6148" max="6148" width="7.83203125" style="170" customWidth="1"/>
    <col min="6149" max="6149" width="10.5" style="170" customWidth="1"/>
    <col min="6150" max="6150" width="13.33203125" style="170" customWidth="1"/>
    <col min="6151" max="6151" width="11" style="170" customWidth="1"/>
    <col min="6152" max="6152" width="12.33203125" style="170" customWidth="1"/>
    <col min="6153" max="6153" width="12.1640625" style="170" customWidth="1"/>
    <col min="6154" max="6154" width="13.1640625" style="170" customWidth="1"/>
    <col min="6155" max="6398" width="9.33203125" style="170"/>
    <col min="6399" max="6399" width="24.83203125" style="170" customWidth="1"/>
    <col min="6400" max="6400" width="14.33203125" style="170" customWidth="1"/>
    <col min="6401" max="6401" width="12.33203125" style="170" customWidth="1"/>
    <col min="6402" max="6402" width="11.33203125" style="170" customWidth="1"/>
    <col min="6403" max="6403" width="13.5" style="170" customWidth="1"/>
    <col min="6404" max="6404" width="7.83203125" style="170" customWidth="1"/>
    <col min="6405" max="6405" width="10.5" style="170" customWidth="1"/>
    <col min="6406" max="6406" width="13.33203125" style="170" customWidth="1"/>
    <col min="6407" max="6407" width="11" style="170" customWidth="1"/>
    <col min="6408" max="6408" width="12.33203125" style="170" customWidth="1"/>
    <col min="6409" max="6409" width="12.1640625" style="170" customWidth="1"/>
    <col min="6410" max="6410" width="13.1640625" style="170" customWidth="1"/>
    <col min="6411" max="6654" width="9.33203125" style="170"/>
    <col min="6655" max="6655" width="24.83203125" style="170" customWidth="1"/>
    <col min="6656" max="6656" width="14.33203125" style="170" customWidth="1"/>
    <col min="6657" max="6657" width="12.33203125" style="170" customWidth="1"/>
    <col min="6658" max="6658" width="11.33203125" style="170" customWidth="1"/>
    <col min="6659" max="6659" width="13.5" style="170" customWidth="1"/>
    <col min="6660" max="6660" width="7.83203125" style="170" customWidth="1"/>
    <col min="6661" max="6661" width="10.5" style="170" customWidth="1"/>
    <col min="6662" max="6662" width="13.33203125" style="170" customWidth="1"/>
    <col min="6663" max="6663" width="11" style="170" customWidth="1"/>
    <col min="6664" max="6664" width="12.33203125" style="170" customWidth="1"/>
    <col min="6665" max="6665" width="12.1640625" style="170" customWidth="1"/>
    <col min="6666" max="6666" width="13.1640625" style="170" customWidth="1"/>
    <col min="6667" max="6910" width="9.33203125" style="170"/>
    <col min="6911" max="6911" width="24.83203125" style="170" customWidth="1"/>
    <col min="6912" max="6912" width="14.33203125" style="170" customWidth="1"/>
    <col min="6913" max="6913" width="12.33203125" style="170" customWidth="1"/>
    <col min="6914" max="6914" width="11.33203125" style="170" customWidth="1"/>
    <col min="6915" max="6915" width="13.5" style="170" customWidth="1"/>
    <col min="6916" max="6916" width="7.83203125" style="170" customWidth="1"/>
    <col min="6917" max="6917" width="10.5" style="170" customWidth="1"/>
    <col min="6918" max="6918" width="13.33203125" style="170" customWidth="1"/>
    <col min="6919" max="6919" width="11" style="170" customWidth="1"/>
    <col min="6920" max="6920" width="12.33203125" style="170" customWidth="1"/>
    <col min="6921" max="6921" width="12.1640625" style="170" customWidth="1"/>
    <col min="6922" max="6922" width="13.1640625" style="170" customWidth="1"/>
    <col min="6923" max="7166" width="9.33203125" style="170"/>
    <col min="7167" max="7167" width="24.83203125" style="170" customWidth="1"/>
    <col min="7168" max="7168" width="14.33203125" style="170" customWidth="1"/>
    <col min="7169" max="7169" width="12.33203125" style="170" customWidth="1"/>
    <col min="7170" max="7170" width="11.33203125" style="170" customWidth="1"/>
    <col min="7171" max="7171" width="13.5" style="170" customWidth="1"/>
    <col min="7172" max="7172" width="7.83203125" style="170" customWidth="1"/>
    <col min="7173" max="7173" width="10.5" style="170" customWidth="1"/>
    <col min="7174" max="7174" width="13.33203125" style="170" customWidth="1"/>
    <col min="7175" max="7175" width="11" style="170" customWidth="1"/>
    <col min="7176" max="7176" width="12.33203125" style="170" customWidth="1"/>
    <col min="7177" max="7177" width="12.1640625" style="170" customWidth="1"/>
    <col min="7178" max="7178" width="13.1640625" style="170" customWidth="1"/>
    <col min="7179" max="7422" width="9.33203125" style="170"/>
    <col min="7423" max="7423" width="24.83203125" style="170" customWidth="1"/>
    <col min="7424" max="7424" width="14.33203125" style="170" customWidth="1"/>
    <col min="7425" max="7425" width="12.33203125" style="170" customWidth="1"/>
    <col min="7426" max="7426" width="11.33203125" style="170" customWidth="1"/>
    <col min="7427" max="7427" width="13.5" style="170" customWidth="1"/>
    <col min="7428" max="7428" width="7.83203125" style="170" customWidth="1"/>
    <col min="7429" max="7429" width="10.5" style="170" customWidth="1"/>
    <col min="7430" max="7430" width="13.33203125" style="170" customWidth="1"/>
    <col min="7431" max="7431" width="11" style="170" customWidth="1"/>
    <col min="7432" max="7432" width="12.33203125" style="170" customWidth="1"/>
    <col min="7433" max="7433" width="12.1640625" style="170" customWidth="1"/>
    <col min="7434" max="7434" width="13.1640625" style="170" customWidth="1"/>
    <col min="7435" max="7678" width="9.33203125" style="170"/>
    <col min="7679" max="7679" width="24.83203125" style="170" customWidth="1"/>
    <col min="7680" max="7680" width="14.33203125" style="170" customWidth="1"/>
    <col min="7681" max="7681" width="12.33203125" style="170" customWidth="1"/>
    <col min="7682" max="7682" width="11.33203125" style="170" customWidth="1"/>
    <col min="7683" max="7683" width="13.5" style="170" customWidth="1"/>
    <col min="7684" max="7684" width="7.83203125" style="170" customWidth="1"/>
    <col min="7685" max="7685" width="10.5" style="170" customWidth="1"/>
    <col min="7686" max="7686" width="13.33203125" style="170" customWidth="1"/>
    <col min="7687" max="7687" width="11" style="170" customWidth="1"/>
    <col min="7688" max="7688" width="12.33203125" style="170" customWidth="1"/>
    <col min="7689" max="7689" width="12.1640625" style="170" customWidth="1"/>
    <col min="7690" max="7690" width="13.1640625" style="170" customWidth="1"/>
    <col min="7691" max="7934" width="9.33203125" style="170"/>
    <col min="7935" max="7935" width="24.83203125" style="170" customWidth="1"/>
    <col min="7936" max="7936" width="14.33203125" style="170" customWidth="1"/>
    <col min="7937" max="7937" width="12.33203125" style="170" customWidth="1"/>
    <col min="7938" max="7938" width="11.33203125" style="170" customWidth="1"/>
    <col min="7939" max="7939" width="13.5" style="170" customWidth="1"/>
    <col min="7940" max="7940" width="7.83203125" style="170" customWidth="1"/>
    <col min="7941" max="7941" width="10.5" style="170" customWidth="1"/>
    <col min="7942" max="7942" width="13.33203125" style="170" customWidth="1"/>
    <col min="7943" max="7943" width="11" style="170" customWidth="1"/>
    <col min="7944" max="7944" width="12.33203125" style="170" customWidth="1"/>
    <col min="7945" max="7945" width="12.1640625" style="170" customWidth="1"/>
    <col min="7946" max="7946" width="13.1640625" style="170" customWidth="1"/>
    <col min="7947" max="8190" width="9.33203125" style="170"/>
    <col min="8191" max="8191" width="24.83203125" style="170" customWidth="1"/>
    <col min="8192" max="8192" width="14.33203125" style="170" customWidth="1"/>
    <col min="8193" max="8193" width="12.33203125" style="170" customWidth="1"/>
    <col min="8194" max="8194" width="11.33203125" style="170" customWidth="1"/>
    <col min="8195" max="8195" width="13.5" style="170" customWidth="1"/>
    <col min="8196" max="8196" width="7.83203125" style="170" customWidth="1"/>
    <col min="8197" max="8197" width="10.5" style="170" customWidth="1"/>
    <col min="8198" max="8198" width="13.33203125" style="170" customWidth="1"/>
    <col min="8199" max="8199" width="11" style="170" customWidth="1"/>
    <col min="8200" max="8200" width="12.33203125" style="170" customWidth="1"/>
    <col min="8201" max="8201" width="12.1640625" style="170" customWidth="1"/>
    <col min="8202" max="8202" width="13.1640625" style="170" customWidth="1"/>
    <col min="8203" max="8446" width="9.33203125" style="170"/>
    <col min="8447" max="8447" width="24.83203125" style="170" customWidth="1"/>
    <col min="8448" max="8448" width="14.33203125" style="170" customWidth="1"/>
    <col min="8449" max="8449" width="12.33203125" style="170" customWidth="1"/>
    <col min="8450" max="8450" width="11.33203125" style="170" customWidth="1"/>
    <col min="8451" max="8451" width="13.5" style="170" customWidth="1"/>
    <col min="8452" max="8452" width="7.83203125" style="170" customWidth="1"/>
    <col min="8453" max="8453" width="10.5" style="170" customWidth="1"/>
    <col min="8454" max="8454" width="13.33203125" style="170" customWidth="1"/>
    <col min="8455" max="8455" width="11" style="170" customWidth="1"/>
    <col min="8456" max="8456" width="12.33203125" style="170" customWidth="1"/>
    <col min="8457" max="8457" width="12.1640625" style="170" customWidth="1"/>
    <col min="8458" max="8458" width="13.1640625" style="170" customWidth="1"/>
    <col min="8459" max="8702" width="9.33203125" style="170"/>
    <col min="8703" max="8703" width="24.83203125" style="170" customWidth="1"/>
    <col min="8704" max="8704" width="14.33203125" style="170" customWidth="1"/>
    <col min="8705" max="8705" width="12.33203125" style="170" customWidth="1"/>
    <col min="8706" max="8706" width="11.33203125" style="170" customWidth="1"/>
    <col min="8707" max="8707" width="13.5" style="170" customWidth="1"/>
    <col min="8708" max="8708" width="7.83203125" style="170" customWidth="1"/>
    <col min="8709" max="8709" width="10.5" style="170" customWidth="1"/>
    <col min="8710" max="8710" width="13.33203125" style="170" customWidth="1"/>
    <col min="8711" max="8711" width="11" style="170" customWidth="1"/>
    <col min="8712" max="8712" width="12.33203125" style="170" customWidth="1"/>
    <col min="8713" max="8713" width="12.1640625" style="170" customWidth="1"/>
    <col min="8714" max="8714" width="13.1640625" style="170" customWidth="1"/>
    <col min="8715" max="8958" width="9.33203125" style="170"/>
    <col min="8959" max="8959" width="24.83203125" style="170" customWidth="1"/>
    <col min="8960" max="8960" width="14.33203125" style="170" customWidth="1"/>
    <col min="8961" max="8961" width="12.33203125" style="170" customWidth="1"/>
    <col min="8962" max="8962" width="11.33203125" style="170" customWidth="1"/>
    <col min="8963" max="8963" width="13.5" style="170" customWidth="1"/>
    <col min="8964" max="8964" width="7.83203125" style="170" customWidth="1"/>
    <col min="8965" max="8965" width="10.5" style="170" customWidth="1"/>
    <col min="8966" max="8966" width="13.33203125" style="170" customWidth="1"/>
    <col min="8967" max="8967" width="11" style="170" customWidth="1"/>
    <col min="8968" max="8968" width="12.33203125" style="170" customWidth="1"/>
    <col min="8969" max="8969" width="12.1640625" style="170" customWidth="1"/>
    <col min="8970" max="8970" width="13.1640625" style="170" customWidth="1"/>
    <col min="8971" max="9214" width="9.33203125" style="170"/>
    <col min="9215" max="9215" width="24.83203125" style="170" customWidth="1"/>
    <col min="9216" max="9216" width="14.33203125" style="170" customWidth="1"/>
    <col min="9217" max="9217" width="12.33203125" style="170" customWidth="1"/>
    <col min="9218" max="9218" width="11.33203125" style="170" customWidth="1"/>
    <col min="9219" max="9219" width="13.5" style="170" customWidth="1"/>
    <col min="9220" max="9220" width="7.83203125" style="170" customWidth="1"/>
    <col min="9221" max="9221" width="10.5" style="170" customWidth="1"/>
    <col min="9222" max="9222" width="13.33203125" style="170" customWidth="1"/>
    <col min="9223" max="9223" width="11" style="170" customWidth="1"/>
    <col min="9224" max="9224" width="12.33203125" style="170" customWidth="1"/>
    <col min="9225" max="9225" width="12.1640625" style="170" customWidth="1"/>
    <col min="9226" max="9226" width="13.1640625" style="170" customWidth="1"/>
    <col min="9227" max="9470" width="9.33203125" style="170"/>
    <col min="9471" max="9471" width="24.83203125" style="170" customWidth="1"/>
    <col min="9472" max="9472" width="14.33203125" style="170" customWidth="1"/>
    <col min="9473" max="9473" width="12.33203125" style="170" customWidth="1"/>
    <col min="9474" max="9474" width="11.33203125" style="170" customWidth="1"/>
    <col min="9475" max="9475" width="13.5" style="170" customWidth="1"/>
    <col min="9476" max="9476" width="7.83203125" style="170" customWidth="1"/>
    <col min="9477" max="9477" width="10.5" style="170" customWidth="1"/>
    <col min="9478" max="9478" width="13.33203125" style="170" customWidth="1"/>
    <col min="9479" max="9479" width="11" style="170" customWidth="1"/>
    <col min="9480" max="9480" width="12.33203125" style="170" customWidth="1"/>
    <col min="9481" max="9481" width="12.1640625" style="170" customWidth="1"/>
    <col min="9482" max="9482" width="13.1640625" style="170" customWidth="1"/>
    <col min="9483" max="9726" width="9.33203125" style="170"/>
    <col min="9727" max="9727" width="24.83203125" style="170" customWidth="1"/>
    <col min="9728" max="9728" width="14.33203125" style="170" customWidth="1"/>
    <col min="9729" max="9729" width="12.33203125" style="170" customWidth="1"/>
    <col min="9730" max="9730" width="11.33203125" style="170" customWidth="1"/>
    <col min="9731" max="9731" width="13.5" style="170" customWidth="1"/>
    <col min="9732" max="9732" width="7.83203125" style="170" customWidth="1"/>
    <col min="9733" max="9733" width="10.5" style="170" customWidth="1"/>
    <col min="9734" max="9734" width="13.33203125" style="170" customWidth="1"/>
    <col min="9735" max="9735" width="11" style="170" customWidth="1"/>
    <col min="9736" max="9736" width="12.33203125" style="170" customWidth="1"/>
    <col min="9737" max="9737" width="12.1640625" style="170" customWidth="1"/>
    <col min="9738" max="9738" width="13.1640625" style="170" customWidth="1"/>
    <col min="9739" max="9982" width="9.33203125" style="170"/>
    <col min="9983" max="9983" width="24.83203125" style="170" customWidth="1"/>
    <col min="9984" max="9984" width="14.33203125" style="170" customWidth="1"/>
    <col min="9985" max="9985" width="12.33203125" style="170" customWidth="1"/>
    <col min="9986" max="9986" width="11.33203125" style="170" customWidth="1"/>
    <col min="9987" max="9987" width="13.5" style="170" customWidth="1"/>
    <col min="9988" max="9988" width="7.83203125" style="170" customWidth="1"/>
    <col min="9989" max="9989" width="10.5" style="170" customWidth="1"/>
    <col min="9990" max="9990" width="13.33203125" style="170" customWidth="1"/>
    <col min="9991" max="9991" width="11" style="170" customWidth="1"/>
    <col min="9992" max="9992" width="12.33203125" style="170" customWidth="1"/>
    <col min="9993" max="9993" width="12.1640625" style="170" customWidth="1"/>
    <col min="9994" max="9994" width="13.1640625" style="170" customWidth="1"/>
    <col min="9995" max="10238" width="9.33203125" style="170"/>
    <col min="10239" max="10239" width="24.83203125" style="170" customWidth="1"/>
    <col min="10240" max="10240" width="14.33203125" style="170" customWidth="1"/>
    <col min="10241" max="10241" width="12.33203125" style="170" customWidth="1"/>
    <col min="10242" max="10242" width="11.33203125" style="170" customWidth="1"/>
    <col min="10243" max="10243" width="13.5" style="170" customWidth="1"/>
    <col min="10244" max="10244" width="7.83203125" style="170" customWidth="1"/>
    <col min="10245" max="10245" width="10.5" style="170" customWidth="1"/>
    <col min="10246" max="10246" width="13.33203125" style="170" customWidth="1"/>
    <col min="10247" max="10247" width="11" style="170" customWidth="1"/>
    <col min="10248" max="10248" width="12.33203125" style="170" customWidth="1"/>
    <col min="10249" max="10249" width="12.1640625" style="170" customWidth="1"/>
    <col min="10250" max="10250" width="13.1640625" style="170" customWidth="1"/>
    <col min="10251" max="10494" width="9.33203125" style="170"/>
    <col min="10495" max="10495" width="24.83203125" style="170" customWidth="1"/>
    <col min="10496" max="10496" width="14.33203125" style="170" customWidth="1"/>
    <col min="10497" max="10497" width="12.33203125" style="170" customWidth="1"/>
    <col min="10498" max="10498" width="11.33203125" style="170" customWidth="1"/>
    <col min="10499" max="10499" width="13.5" style="170" customWidth="1"/>
    <col min="10500" max="10500" width="7.83203125" style="170" customWidth="1"/>
    <col min="10501" max="10501" width="10.5" style="170" customWidth="1"/>
    <col min="10502" max="10502" width="13.33203125" style="170" customWidth="1"/>
    <col min="10503" max="10503" width="11" style="170" customWidth="1"/>
    <col min="10504" max="10504" width="12.33203125" style="170" customWidth="1"/>
    <col min="10505" max="10505" width="12.1640625" style="170" customWidth="1"/>
    <col min="10506" max="10506" width="13.1640625" style="170" customWidth="1"/>
    <col min="10507" max="10750" width="9.33203125" style="170"/>
    <col min="10751" max="10751" width="24.83203125" style="170" customWidth="1"/>
    <col min="10752" max="10752" width="14.33203125" style="170" customWidth="1"/>
    <col min="10753" max="10753" width="12.33203125" style="170" customWidth="1"/>
    <col min="10754" max="10754" width="11.33203125" style="170" customWidth="1"/>
    <col min="10755" max="10755" width="13.5" style="170" customWidth="1"/>
    <col min="10756" max="10756" width="7.83203125" style="170" customWidth="1"/>
    <col min="10757" max="10757" width="10.5" style="170" customWidth="1"/>
    <col min="10758" max="10758" width="13.33203125" style="170" customWidth="1"/>
    <col min="10759" max="10759" width="11" style="170" customWidth="1"/>
    <col min="10760" max="10760" width="12.33203125" style="170" customWidth="1"/>
    <col min="10761" max="10761" width="12.1640625" style="170" customWidth="1"/>
    <col min="10762" max="10762" width="13.1640625" style="170" customWidth="1"/>
    <col min="10763" max="11006" width="9.33203125" style="170"/>
    <col min="11007" max="11007" width="24.83203125" style="170" customWidth="1"/>
    <col min="11008" max="11008" width="14.33203125" style="170" customWidth="1"/>
    <col min="11009" max="11009" width="12.33203125" style="170" customWidth="1"/>
    <col min="11010" max="11010" width="11.33203125" style="170" customWidth="1"/>
    <col min="11011" max="11011" width="13.5" style="170" customWidth="1"/>
    <col min="11012" max="11012" width="7.83203125" style="170" customWidth="1"/>
    <col min="11013" max="11013" width="10.5" style="170" customWidth="1"/>
    <col min="11014" max="11014" width="13.33203125" style="170" customWidth="1"/>
    <col min="11015" max="11015" width="11" style="170" customWidth="1"/>
    <col min="11016" max="11016" width="12.33203125" style="170" customWidth="1"/>
    <col min="11017" max="11017" width="12.1640625" style="170" customWidth="1"/>
    <col min="11018" max="11018" width="13.1640625" style="170" customWidth="1"/>
    <col min="11019" max="11262" width="9.33203125" style="170"/>
    <col min="11263" max="11263" width="24.83203125" style="170" customWidth="1"/>
    <col min="11264" max="11264" width="14.33203125" style="170" customWidth="1"/>
    <col min="11265" max="11265" width="12.33203125" style="170" customWidth="1"/>
    <col min="11266" max="11266" width="11.33203125" style="170" customWidth="1"/>
    <col min="11267" max="11267" width="13.5" style="170" customWidth="1"/>
    <col min="11268" max="11268" width="7.83203125" style="170" customWidth="1"/>
    <col min="11269" max="11269" width="10.5" style="170" customWidth="1"/>
    <col min="11270" max="11270" width="13.33203125" style="170" customWidth="1"/>
    <col min="11271" max="11271" width="11" style="170" customWidth="1"/>
    <col min="11272" max="11272" width="12.33203125" style="170" customWidth="1"/>
    <col min="11273" max="11273" width="12.1640625" style="170" customWidth="1"/>
    <col min="11274" max="11274" width="13.1640625" style="170" customWidth="1"/>
    <col min="11275" max="11518" width="9.33203125" style="170"/>
    <col min="11519" max="11519" width="24.83203125" style="170" customWidth="1"/>
    <col min="11520" max="11520" width="14.33203125" style="170" customWidth="1"/>
    <col min="11521" max="11521" width="12.33203125" style="170" customWidth="1"/>
    <col min="11522" max="11522" width="11.33203125" style="170" customWidth="1"/>
    <col min="11523" max="11523" width="13.5" style="170" customWidth="1"/>
    <col min="11524" max="11524" width="7.83203125" style="170" customWidth="1"/>
    <col min="11525" max="11525" width="10.5" style="170" customWidth="1"/>
    <col min="11526" max="11526" width="13.33203125" style="170" customWidth="1"/>
    <col min="11527" max="11527" width="11" style="170" customWidth="1"/>
    <col min="11528" max="11528" width="12.33203125" style="170" customWidth="1"/>
    <col min="11529" max="11529" width="12.1640625" style="170" customWidth="1"/>
    <col min="11530" max="11530" width="13.1640625" style="170" customWidth="1"/>
    <col min="11531" max="11774" width="9.33203125" style="170"/>
    <col min="11775" max="11775" width="24.83203125" style="170" customWidth="1"/>
    <col min="11776" max="11776" width="14.33203125" style="170" customWidth="1"/>
    <col min="11777" max="11777" width="12.33203125" style="170" customWidth="1"/>
    <col min="11778" max="11778" width="11.33203125" style="170" customWidth="1"/>
    <col min="11779" max="11779" width="13.5" style="170" customWidth="1"/>
    <col min="11780" max="11780" width="7.83203125" style="170" customWidth="1"/>
    <col min="11781" max="11781" width="10.5" style="170" customWidth="1"/>
    <col min="11782" max="11782" width="13.33203125" style="170" customWidth="1"/>
    <col min="11783" max="11783" width="11" style="170" customWidth="1"/>
    <col min="11784" max="11784" width="12.33203125" style="170" customWidth="1"/>
    <col min="11785" max="11785" width="12.1640625" style="170" customWidth="1"/>
    <col min="11786" max="11786" width="13.1640625" style="170" customWidth="1"/>
    <col min="11787" max="12030" width="9.33203125" style="170"/>
    <col min="12031" max="12031" width="24.83203125" style="170" customWidth="1"/>
    <col min="12032" max="12032" width="14.33203125" style="170" customWidth="1"/>
    <col min="12033" max="12033" width="12.33203125" style="170" customWidth="1"/>
    <col min="12034" max="12034" width="11.33203125" style="170" customWidth="1"/>
    <col min="12035" max="12035" width="13.5" style="170" customWidth="1"/>
    <col min="12036" max="12036" width="7.83203125" style="170" customWidth="1"/>
    <col min="12037" max="12037" width="10.5" style="170" customWidth="1"/>
    <col min="12038" max="12038" width="13.33203125" style="170" customWidth="1"/>
    <col min="12039" max="12039" width="11" style="170" customWidth="1"/>
    <col min="12040" max="12040" width="12.33203125" style="170" customWidth="1"/>
    <col min="12041" max="12041" width="12.1640625" style="170" customWidth="1"/>
    <col min="12042" max="12042" width="13.1640625" style="170" customWidth="1"/>
    <col min="12043" max="12286" width="9.33203125" style="170"/>
    <col min="12287" max="12287" width="24.83203125" style="170" customWidth="1"/>
    <col min="12288" max="12288" width="14.33203125" style="170" customWidth="1"/>
    <col min="12289" max="12289" width="12.33203125" style="170" customWidth="1"/>
    <col min="12290" max="12290" width="11.33203125" style="170" customWidth="1"/>
    <col min="12291" max="12291" width="13.5" style="170" customWidth="1"/>
    <col min="12292" max="12292" width="7.83203125" style="170" customWidth="1"/>
    <col min="12293" max="12293" width="10.5" style="170" customWidth="1"/>
    <col min="12294" max="12294" width="13.33203125" style="170" customWidth="1"/>
    <col min="12295" max="12295" width="11" style="170" customWidth="1"/>
    <col min="12296" max="12296" width="12.33203125" style="170" customWidth="1"/>
    <col min="12297" max="12297" width="12.1640625" style="170" customWidth="1"/>
    <col min="12298" max="12298" width="13.1640625" style="170" customWidth="1"/>
    <col min="12299" max="12542" width="9.33203125" style="170"/>
    <col min="12543" max="12543" width="24.83203125" style="170" customWidth="1"/>
    <col min="12544" max="12544" width="14.33203125" style="170" customWidth="1"/>
    <col min="12545" max="12545" width="12.33203125" style="170" customWidth="1"/>
    <col min="12546" max="12546" width="11.33203125" style="170" customWidth="1"/>
    <col min="12547" max="12547" width="13.5" style="170" customWidth="1"/>
    <col min="12548" max="12548" width="7.83203125" style="170" customWidth="1"/>
    <col min="12549" max="12549" width="10.5" style="170" customWidth="1"/>
    <col min="12550" max="12550" width="13.33203125" style="170" customWidth="1"/>
    <col min="12551" max="12551" width="11" style="170" customWidth="1"/>
    <col min="12552" max="12552" width="12.33203125" style="170" customWidth="1"/>
    <col min="12553" max="12553" width="12.1640625" style="170" customWidth="1"/>
    <col min="12554" max="12554" width="13.1640625" style="170" customWidth="1"/>
    <col min="12555" max="12798" width="9.33203125" style="170"/>
    <col min="12799" max="12799" width="24.83203125" style="170" customWidth="1"/>
    <col min="12800" max="12800" width="14.33203125" style="170" customWidth="1"/>
    <col min="12801" max="12801" width="12.33203125" style="170" customWidth="1"/>
    <col min="12802" max="12802" width="11.33203125" style="170" customWidth="1"/>
    <col min="12803" max="12803" width="13.5" style="170" customWidth="1"/>
    <col min="12804" max="12804" width="7.83203125" style="170" customWidth="1"/>
    <col min="12805" max="12805" width="10.5" style="170" customWidth="1"/>
    <col min="12806" max="12806" width="13.33203125" style="170" customWidth="1"/>
    <col min="12807" max="12807" width="11" style="170" customWidth="1"/>
    <col min="12808" max="12808" width="12.33203125" style="170" customWidth="1"/>
    <col min="12809" max="12809" width="12.1640625" style="170" customWidth="1"/>
    <col min="12810" max="12810" width="13.1640625" style="170" customWidth="1"/>
    <col min="12811" max="13054" width="9.33203125" style="170"/>
    <col min="13055" max="13055" width="24.83203125" style="170" customWidth="1"/>
    <col min="13056" max="13056" width="14.33203125" style="170" customWidth="1"/>
    <col min="13057" max="13057" width="12.33203125" style="170" customWidth="1"/>
    <col min="13058" max="13058" width="11.33203125" style="170" customWidth="1"/>
    <col min="13059" max="13059" width="13.5" style="170" customWidth="1"/>
    <col min="13060" max="13060" width="7.83203125" style="170" customWidth="1"/>
    <col min="13061" max="13061" width="10.5" style="170" customWidth="1"/>
    <col min="13062" max="13062" width="13.33203125" style="170" customWidth="1"/>
    <col min="13063" max="13063" width="11" style="170" customWidth="1"/>
    <col min="13064" max="13064" width="12.33203125" style="170" customWidth="1"/>
    <col min="13065" max="13065" width="12.1640625" style="170" customWidth="1"/>
    <col min="13066" max="13066" width="13.1640625" style="170" customWidth="1"/>
    <col min="13067" max="13310" width="9.33203125" style="170"/>
    <col min="13311" max="13311" width="24.83203125" style="170" customWidth="1"/>
    <col min="13312" max="13312" width="14.33203125" style="170" customWidth="1"/>
    <col min="13313" max="13313" width="12.33203125" style="170" customWidth="1"/>
    <col min="13314" max="13314" width="11.33203125" style="170" customWidth="1"/>
    <col min="13315" max="13315" width="13.5" style="170" customWidth="1"/>
    <col min="13316" max="13316" width="7.83203125" style="170" customWidth="1"/>
    <col min="13317" max="13317" width="10.5" style="170" customWidth="1"/>
    <col min="13318" max="13318" width="13.33203125" style="170" customWidth="1"/>
    <col min="13319" max="13319" width="11" style="170" customWidth="1"/>
    <col min="13320" max="13320" width="12.33203125" style="170" customWidth="1"/>
    <col min="13321" max="13321" width="12.1640625" style="170" customWidth="1"/>
    <col min="13322" max="13322" width="13.1640625" style="170" customWidth="1"/>
    <col min="13323" max="13566" width="9.33203125" style="170"/>
    <col min="13567" max="13567" width="24.83203125" style="170" customWidth="1"/>
    <col min="13568" max="13568" width="14.33203125" style="170" customWidth="1"/>
    <col min="13569" max="13569" width="12.33203125" style="170" customWidth="1"/>
    <col min="13570" max="13570" width="11.33203125" style="170" customWidth="1"/>
    <col min="13571" max="13571" width="13.5" style="170" customWidth="1"/>
    <col min="13572" max="13572" width="7.83203125" style="170" customWidth="1"/>
    <col min="13573" max="13573" width="10.5" style="170" customWidth="1"/>
    <col min="13574" max="13574" width="13.33203125" style="170" customWidth="1"/>
    <col min="13575" max="13575" width="11" style="170" customWidth="1"/>
    <col min="13576" max="13576" width="12.33203125" style="170" customWidth="1"/>
    <col min="13577" max="13577" width="12.1640625" style="170" customWidth="1"/>
    <col min="13578" max="13578" width="13.1640625" style="170" customWidth="1"/>
    <col min="13579" max="13822" width="9.33203125" style="170"/>
    <col min="13823" max="13823" width="24.83203125" style="170" customWidth="1"/>
    <col min="13824" max="13824" width="14.33203125" style="170" customWidth="1"/>
    <col min="13825" max="13825" width="12.33203125" style="170" customWidth="1"/>
    <col min="13826" max="13826" width="11.33203125" style="170" customWidth="1"/>
    <col min="13827" max="13827" width="13.5" style="170" customWidth="1"/>
    <col min="13828" max="13828" width="7.83203125" style="170" customWidth="1"/>
    <col min="13829" max="13829" width="10.5" style="170" customWidth="1"/>
    <col min="13830" max="13830" width="13.33203125" style="170" customWidth="1"/>
    <col min="13831" max="13831" width="11" style="170" customWidth="1"/>
    <col min="13832" max="13832" width="12.33203125" style="170" customWidth="1"/>
    <col min="13833" max="13833" width="12.1640625" style="170" customWidth="1"/>
    <col min="13834" max="13834" width="13.1640625" style="170" customWidth="1"/>
    <col min="13835" max="14078" width="9.33203125" style="170"/>
    <col min="14079" max="14079" width="24.83203125" style="170" customWidth="1"/>
    <col min="14080" max="14080" width="14.33203125" style="170" customWidth="1"/>
    <col min="14081" max="14081" width="12.33203125" style="170" customWidth="1"/>
    <col min="14082" max="14082" width="11.33203125" style="170" customWidth="1"/>
    <col min="14083" max="14083" width="13.5" style="170" customWidth="1"/>
    <col min="14084" max="14084" width="7.83203125" style="170" customWidth="1"/>
    <col min="14085" max="14085" width="10.5" style="170" customWidth="1"/>
    <col min="14086" max="14086" width="13.33203125" style="170" customWidth="1"/>
    <col min="14087" max="14087" width="11" style="170" customWidth="1"/>
    <col min="14088" max="14088" width="12.33203125" style="170" customWidth="1"/>
    <col min="14089" max="14089" width="12.1640625" style="170" customWidth="1"/>
    <col min="14090" max="14090" width="13.1640625" style="170" customWidth="1"/>
    <col min="14091" max="14334" width="9.33203125" style="170"/>
    <col min="14335" max="14335" width="24.83203125" style="170" customWidth="1"/>
    <col min="14336" max="14336" width="14.33203125" style="170" customWidth="1"/>
    <col min="14337" max="14337" width="12.33203125" style="170" customWidth="1"/>
    <col min="14338" max="14338" width="11.33203125" style="170" customWidth="1"/>
    <col min="14339" max="14339" width="13.5" style="170" customWidth="1"/>
    <col min="14340" max="14340" width="7.83203125" style="170" customWidth="1"/>
    <col min="14341" max="14341" width="10.5" style="170" customWidth="1"/>
    <col min="14342" max="14342" width="13.33203125" style="170" customWidth="1"/>
    <col min="14343" max="14343" width="11" style="170" customWidth="1"/>
    <col min="14344" max="14344" width="12.33203125" style="170" customWidth="1"/>
    <col min="14345" max="14345" width="12.1640625" style="170" customWidth="1"/>
    <col min="14346" max="14346" width="13.1640625" style="170" customWidth="1"/>
    <col min="14347" max="14590" width="9.33203125" style="170"/>
    <col min="14591" max="14591" width="24.83203125" style="170" customWidth="1"/>
    <col min="14592" max="14592" width="14.33203125" style="170" customWidth="1"/>
    <col min="14593" max="14593" width="12.33203125" style="170" customWidth="1"/>
    <col min="14594" max="14594" width="11.33203125" style="170" customWidth="1"/>
    <col min="14595" max="14595" width="13.5" style="170" customWidth="1"/>
    <col min="14596" max="14596" width="7.83203125" style="170" customWidth="1"/>
    <col min="14597" max="14597" width="10.5" style="170" customWidth="1"/>
    <col min="14598" max="14598" width="13.33203125" style="170" customWidth="1"/>
    <col min="14599" max="14599" width="11" style="170" customWidth="1"/>
    <col min="14600" max="14600" width="12.33203125" style="170" customWidth="1"/>
    <col min="14601" max="14601" width="12.1640625" style="170" customWidth="1"/>
    <col min="14602" max="14602" width="13.1640625" style="170" customWidth="1"/>
    <col min="14603" max="14846" width="9.33203125" style="170"/>
    <col min="14847" max="14847" width="24.83203125" style="170" customWidth="1"/>
    <col min="14848" max="14848" width="14.33203125" style="170" customWidth="1"/>
    <col min="14849" max="14849" width="12.33203125" style="170" customWidth="1"/>
    <col min="14850" max="14850" width="11.33203125" style="170" customWidth="1"/>
    <col min="14851" max="14851" width="13.5" style="170" customWidth="1"/>
    <col min="14852" max="14852" width="7.83203125" style="170" customWidth="1"/>
    <col min="14853" max="14853" width="10.5" style="170" customWidth="1"/>
    <col min="14854" max="14854" width="13.33203125" style="170" customWidth="1"/>
    <col min="14855" max="14855" width="11" style="170" customWidth="1"/>
    <col min="14856" max="14856" width="12.33203125" style="170" customWidth="1"/>
    <col min="14857" max="14857" width="12.1640625" style="170" customWidth="1"/>
    <col min="14858" max="14858" width="13.1640625" style="170" customWidth="1"/>
    <col min="14859" max="15102" width="9.33203125" style="170"/>
    <col min="15103" max="15103" width="24.83203125" style="170" customWidth="1"/>
    <col min="15104" max="15104" width="14.33203125" style="170" customWidth="1"/>
    <col min="15105" max="15105" width="12.33203125" style="170" customWidth="1"/>
    <col min="15106" max="15106" width="11.33203125" style="170" customWidth="1"/>
    <col min="15107" max="15107" width="13.5" style="170" customWidth="1"/>
    <col min="15108" max="15108" width="7.83203125" style="170" customWidth="1"/>
    <col min="15109" max="15109" width="10.5" style="170" customWidth="1"/>
    <col min="15110" max="15110" width="13.33203125" style="170" customWidth="1"/>
    <col min="15111" max="15111" width="11" style="170" customWidth="1"/>
    <col min="15112" max="15112" width="12.33203125" style="170" customWidth="1"/>
    <col min="15113" max="15113" width="12.1640625" style="170" customWidth="1"/>
    <col min="15114" max="15114" width="13.1640625" style="170" customWidth="1"/>
    <col min="15115" max="15358" width="9.33203125" style="170"/>
    <col min="15359" max="15359" width="24.83203125" style="170" customWidth="1"/>
    <col min="15360" max="15360" width="14.33203125" style="170" customWidth="1"/>
    <col min="15361" max="15361" width="12.33203125" style="170" customWidth="1"/>
    <col min="15362" max="15362" width="11.33203125" style="170" customWidth="1"/>
    <col min="15363" max="15363" width="13.5" style="170" customWidth="1"/>
    <col min="15364" max="15364" width="7.83203125" style="170" customWidth="1"/>
    <col min="15365" max="15365" width="10.5" style="170" customWidth="1"/>
    <col min="15366" max="15366" width="13.33203125" style="170" customWidth="1"/>
    <col min="15367" max="15367" width="11" style="170" customWidth="1"/>
    <col min="15368" max="15368" width="12.33203125" style="170" customWidth="1"/>
    <col min="15369" max="15369" width="12.1640625" style="170" customWidth="1"/>
    <col min="15370" max="15370" width="13.1640625" style="170" customWidth="1"/>
    <col min="15371" max="15614" width="9.33203125" style="170"/>
    <col min="15615" max="15615" width="24.83203125" style="170" customWidth="1"/>
    <col min="15616" max="15616" width="14.33203125" style="170" customWidth="1"/>
    <col min="15617" max="15617" width="12.33203125" style="170" customWidth="1"/>
    <col min="15618" max="15618" width="11.33203125" style="170" customWidth="1"/>
    <col min="15619" max="15619" width="13.5" style="170" customWidth="1"/>
    <col min="15620" max="15620" width="7.83203125" style="170" customWidth="1"/>
    <col min="15621" max="15621" width="10.5" style="170" customWidth="1"/>
    <col min="15622" max="15622" width="13.33203125" style="170" customWidth="1"/>
    <col min="15623" max="15623" width="11" style="170" customWidth="1"/>
    <col min="15624" max="15624" width="12.33203125" style="170" customWidth="1"/>
    <col min="15625" max="15625" width="12.1640625" style="170" customWidth="1"/>
    <col min="15626" max="15626" width="13.1640625" style="170" customWidth="1"/>
    <col min="15627" max="15870" width="9.33203125" style="170"/>
    <col min="15871" max="15871" width="24.83203125" style="170" customWidth="1"/>
    <col min="15872" max="15872" width="14.33203125" style="170" customWidth="1"/>
    <col min="15873" max="15873" width="12.33203125" style="170" customWidth="1"/>
    <col min="15874" max="15874" width="11.33203125" style="170" customWidth="1"/>
    <col min="15875" max="15875" width="13.5" style="170" customWidth="1"/>
    <col min="15876" max="15876" width="7.83203125" style="170" customWidth="1"/>
    <col min="15877" max="15877" width="10.5" style="170" customWidth="1"/>
    <col min="15878" max="15878" width="13.33203125" style="170" customWidth="1"/>
    <col min="15879" max="15879" width="11" style="170" customWidth="1"/>
    <col min="15880" max="15880" width="12.33203125" style="170" customWidth="1"/>
    <col min="15881" max="15881" width="12.1640625" style="170" customWidth="1"/>
    <col min="15882" max="15882" width="13.1640625" style="170" customWidth="1"/>
    <col min="15883" max="16126" width="9.33203125" style="170"/>
    <col min="16127" max="16127" width="24.83203125" style="170" customWidth="1"/>
    <col min="16128" max="16128" width="14.33203125" style="170" customWidth="1"/>
    <col min="16129" max="16129" width="12.33203125" style="170" customWidth="1"/>
    <col min="16130" max="16130" width="11.33203125" style="170" customWidth="1"/>
    <col min="16131" max="16131" width="13.5" style="170" customWidth="1"/>
    <col min="16132" max="16132" width="7.83203125" style="170" customWidth="1"/>
    <col min="16133" max="16133" width="10.5" style="170" customWidth="1"/>
    <col min="16134" max="16134" width="13.33203125" style="170" customWidth="1"/>
    <col min="16135" max="16135" width="11" style="170" customWidth="1"/>
    <col min="16136" max="16136" width="12.33203125" style="170" customWidth="1"/>
    <col min="16137" max="16137" width="12.1640625" style="170" customWidth="1"/>
    <col min="16138" max="16138" width="13.1640625" style="170" customWidth="1"/>
    <col min="16139" max="16384" width="9.33203125" style="170"/>
  </cols>
  <sheetData>
    <row r="1" spans="1:12" x14ac:dyDescent="0.2">
      <c r="A1" s="1769" t="s">
        <v>0</v>
      </c>
      <c r="B1" s="227" t="s">
        <v>795</v>
      </c>
      <c r="C1" s="227" t="s">
        <v>796</v>
      </c>
      <c r="D1" s="227" t="s">
        <v>797</v>
      </c>
      <c r="E1" s="227" t="s">
        <v>798</v>
      </c>
      <c r="F1" s="227" t="s">
        <v>799</v>
      </c>
      <c r="G1" s="227" t="s">
        <v>800</v>
      </c>
      <c r="H1" s="228" t="s">
        <v>801</v>
      </c>
      <c r="I1" s="228" t="s">
        <v>802</v>
      </c>
      <c r="J1" s="228" t="s">
        <v>803</v>
      </c>
      <c r="K1" s="228" t="s">
        <v>804</v>
      </c>
      <c r="L1" s="1771" t="s">
        <v>805</v>
      </c>
    </row>
    <row r="2" spans="1:12" ht="125.25" customHeight="1" x14ac:dyDescent="0.2">
      <c r="A2" s="1770"/>
      <c r="B2" s="243" t="s">
        <v>806</v>
      </c>
      <c r="C2" s="243" t="s">
        <v>807</v>
      </c>
      <c r="D2" s="244" t="s">
        <v>808</v>
      </c>
      <c r="E2" s="243" t="s">
        <v>809</v>
      </c>
      <c r="F2" s="243" t="s">
        <v>810</v>
      </c>
      <c r="G2" s="243" t="s">
        <v>811</v>
      </c>
      <c r="H2" s="232" t="s">
        <v>812</v>
      </c>
      <c r="I2" s="245" t="s">
        <v>813</v>
      </c>
      <c r="J2" s="232" t="s">
        <v>814</v>
      </c>
      <c r="K2" s="232" t="s">
        <v>815</v>
      </c>
      <c r="L2" s="1772"/>
    </row>
    <row r="3" spans="1:12" x14ac:dyDescent="0.2">
      <c r="A3" s="233" t="s">
        <v>551</v>
      </c>
      <c r="B3" s="366">
        <v>1030697</v>
      </c>
      <c r="C3" s="367">
        <v>12514</v>
      </c>
      <c r="D3" s="366">
        <v>151410</v>
      </c>
      <c r="E3" s="366">
        <v>-919518</v>
      </c>
      <c r="F3" s="366"/>
      <c r="G3" s="366">
        <v>-42392</v>
      </c>
      <c r="H3" s="208">
        <f t="shared" ref="H3:H20" si="0">SUM(B3:G3)</f>
        <v>232711</v>
      </c>
      <c r="I3" s="367">
        <v>21784</v>
      </c>
      <c r="J3" s="367"/>
      <c r="K3" s="367">
        <v>157691</v>
      </c>
      <c r="L3" s="191">
        <f t="shared" ref="L3:L20" si="1">SUM(H3:K3)</f>
        <v>412186</v>
      </c>
    </row>
    <row r="4" spans="1:12" ht="25.5" customHeight="1" x14ac:dyDescent="0.2">
      <c r="A4" s="233" t="s">
        <v>552</v>
      </c>
      <c r="B4" s="367">
        <v>5848414</v>
      </c>
      <c r="C4" s="367">
        <v>-3168572</v>
      </c>
      <c r="D4" s="367">
        <v>-300104</v>
      </c>
      <c r="E4" s="367">
        <v>-1713891</v>
      </c>
      <c r="F4" s="367"/>
      <c r="G4" s="367">
        <v>43959</v>
      </c>
      <c r="H4" s="208">
        <f t="shared" si="0"/>
        <v>709806</v>
      </c>
      <c r="I4" s="367">
        <v>138173</v>
      </c>
      <c r="J4" s="367"/>
      <c r="K4" s="367">
        <v>326744</v>
      </c>
      <c r="L4" s="191">
        <f t="shared" si="1"/>
        <v>1174723</v>
      </c>
    </row>
    <row r="5" spans="1:12" ht="23.25" customHeight="1" x14ac:dyDescent="0.2">
      <c r="A5" s="233" t="s">
        <v>553</v>
      </c>
      <c r="B5" s="367">
        <v>814062</v>
      </c>
      <c r="C5" s="367">
        <v>119850</v>
      </c>
      <c r="D5" s="367">
        <v>87</v>
      </c>
      <c r="E5" s="367">
        <v>-55719</v>
      </c>
      <c r="F5" s="367"/>
      <c r="G5" s="367">
        <v>12064</v>
      </c>
      <c r="H5" s="208">
        <f t="shared" si="0"/>
        <v>890344</v>
      </c>
      <c r="I5" s="367">
        <v>7302</v>
      </c>
      <c r="J5" s="367"/>
      <c r="K5" s="367">
        <v>408140</v>
      </c>
      <c r="L5" s="191">
        <f t="shared" si="1"/>
        <v>1305786</v>
      </c>
    </row>
    <row r="6" spans="1:12" ht="25.5" x14ac:dyDescent="0.2">
      <c r="A6" s="234" t="s">
        <v>570</v>
      </c>
      <c r="B6" s="367"/>
      <c r="C6" s="367">
        <v>-161</v>
      </c>
      <c r="D6" s="367">
        <v>6184</v>
      </c>
      <c r="E6" s="367">
        <v>91238</v>
      </c>
      <c r="F6" s="367"/>
      <c r="G6" s="367">
        <v>22866</v>
      </c>
      <c r="H6" s="208">
        <f t="shared" si="0"/>
        <v>120127</v>
      </c>
      <c r="I6" s="367">
        <v>296</v>
      </c>
      <c r="J6" s="367"/>
      <c r="K6" s="367">
        <v>25328</v>
      </c>
      <c r="L6" s="191">
        <f t="shared" si="1"/>
        <v>145751</v>
      </c>
    </row>
    <row r="7" spans="1:12" ht="25.5" x14ac:dyDescent="0.2">
      <c r="A7" s="234" t="s">
        <v>555</v>
      </c>
      <c r="B7" s="368">
        <v>338747</v>
      </c>
      <c r="C7" s="368">
        <v>89529</v>
      </c>
      <c r="D7" s="368">
        <v>718</v>
      </c>
      <c r="E7" s="368">
        <v>-90067</v>
      </c>
      <c r="F7" s="367"/>
      <c r="G7" s="368">
        <v>-10767</v>
      </c>
      <c r="H7" s="208">
        <f t="shared" si="0"/>
        <v>328160</v>
      </c>
      <c r="I7" s="368">
        <v>7125</v>
      </c>
      <c r="J7" s="367"/>
      <c r="K7" s="368">
        <v>108712</v>
      </c>
      <c r="L7" s="191">
        <f t="shared" si="1"/>
        <v>443997</v>
      </c>
    </row>
    <row r="8" spans="1:12" ht="25.5" x14ac:dyDescent="0.2">
      <c r="A8" s="234" t="s">
        <v>556</v>
      </c>
      <c r="B8" s="367">
        <v>265813</v>
      </c>
      <c r="C8" s="367">
        <v>50745</v>
      </c>
      <c r="D8" s="367">
        <v>1202</v>
      </c>
      <c r="E8" s="367">
        <v>-75157</v>
      </c>
      <c r="F8" s="367"/>
      <c r="G8" s="367">
        <v>-11503</v>
      </c>
      <c r="H8" s="208">
        <f t="shared" si="0"/>
        <v>231100</v>
      </c>
      <c r="I8" s="367">
        <v>10219</v>
      </c>
      <c r="J8" s="367"/>
      <c r="K8" s="367">
        <v>139346</v>
      </c>
      <c r="L8" s="191">
        <f t="shared" si="1"/>
        <v>380665</v>
      </c>
    </row>
    <row r="9" spans="1:12" ht="25.5" x14ac:dyDescent="0.2">
      <c r="A9" s="234" t="s">
        <v>557</v>
      </c>
      <c r="B9" s="367">
        <v>303656</v>
      </c>
      <c r="C9" s="367">
        <v>16625</v>
      </c>
      <c r="D9" s="367">
        <v>604</v>
      </c>
      <c r="E9" s="367">
        <v>-85875</v>
      </c>
      <c r="F9" s="367"/>
      <c r="G9" s="367">
        <v>-20734</v>
      </c>
      <c r="H9" s="208">
        <f t="shared" si="0"/>
        <v>214276</v>
      </c>
      <c r="I9" s="367">
        <v>12666</v>
      </c>
      <c r="J9" s="367"/>
      <c r="K9" s="367">
        <v>266879</v>
      </c>
      <c r="L9" s="191">
        <f t="shared" si="1"/>
        <v>493821</v>
      </c>
    </row>
    <row r="10" spans="1:12" ht="25.5" x14ac:dyDescent="0.2">
      <c r="A10" s="234" t="s">
        <v>558</v>
      </c>
      <c r="B10" s="367">
        <v>331971</v>
      </c>
      <c r="C10" s="367">
        <v>40980</v>
      </c>
      <c r="D10" s="367">
        <v>430</v>
      </c>
      <c r="E10" s="367">
        <v>-99301</v>
      </c>
      <c r="F10" s="367"/>
      <c r="G10" s="367">
        <v>-1633</v>
      </c>
      <c r="H10" s="208">
        <f t="shared" si="0"/>
        <v>272447</v>
      </c>
      <c r="I10" s="367">
        <v>6844</v>
      </c>
      <c r="J10" s="367"/>
      <c r="K10" s="367">
        <v>147821</v>
      </c>
      <c r="L10" s="191">
        <f t="shared" si="1"/>
        <v>427112</v>
      </c>
    </row>
    <row r="11" spans="1:12" ht="25.5" x14ac:dyDescent="0.2">
      <c r="A11" s="235" t="s">
        <v>559</v>
      </c>
      <c r="B11" s="367"/>
      <c r="C11" s="367"/>
      <c r="D11" s="367"/>
      <c r="E11" s="368">
        <v>-4894</v>
      </c>
      <c r="F11" s="367"/>
      <c r="G11" s="368">
        <v>1563</v>
      </c>
      <c r="H11" s="208">
        <f t="shared" si="0"/>
        <v>-3331</v>
      </c>
      <c r="I11" s="367">
        <v>16</v>
      </c>
      <c r="J11" s="367"/>
      <c r="K11" s="368">
        <v>8271</v>
      </c>
      <c r="L11" s="191">
        <f t="shared" si="1"/>
        <v>4956</v>
      </c>
    </row>
    <row r="12" spans="1:12" x14ac:dyDescent="0.2">
      <c r="A12" s="234" t="s">
        <v>560</v>
      </c>
      <c r="B12" s="367">
        <v>1295260</v>
      </c>
      <c r="C12" s="367">
        <v>859159</v>
      </c>
      <c r="D12" s="367">
        <v>5315</v>
      </c>
      <c r="E12" s="367">
        <v>-527343</v>
      </c>
      <c r="F12" s="367"/>
      <c r="G12" s="367">
        <v>-50717</v>
      </c>
      <c r="H12" s="208">
        <f t="shared" si="0"/>
        <v>1581674</v>
      </c>
      <c r="I12" s="367">
        <v>35048</v>
      </c>
      <c r="J12" s="367"/>
      <c r="K12" s="367">
        <v>961587</v>
      </c>
      <c r="L12" s="191">
        <f t="shared" si="1"/>
        <v>2578309</v>
      </c>
    </row>
    <row r="13" spans="1:12" ht="38.25" x14ac:dyDescent="0.2">
      <c r="A13" s="234" t="s">
        <v>561</v>
      </c>
      <c r="B13" s="367">
        <v>4543</v>
      </c>
      <c r="C13" s="367">
        <v>1161</v>
      </c>
      <c r="D13" s="367">
        <v>1285</v>
      </c>
      <c r="E13" s="367">
        <v>-6683</v>
      </c>
      <c r="F13" s="367"/>
      <c r="G13" s="367">
        <v>912</v>
      </c>
      <c r="H13" s="208">
        <f t="shared" si="0"/>
        <v>1218</v>
      </c>
      <c r="I13" s="367">
        <v>46</v>
      </c>
      <c r="J13" s="367"/>
      <c r="K13" s="367">
        <v>2923</v>
      </c>
      <c r="L13" s="191">
        <f t="shared" si="1"/>
        <v>4187</v>
      </c>
    </row>
    <row r="14" spans="1:12" ht="25.5" x14ac:dyDescent="0.2">
      <c r="A14" s="234" t="s">
        <v>562</v>
      </c>
      <c r="B14" s="368">
        <v>223724</v>
      </c>
      <c r="C14" s="367">
        <v>20522</v>
      </c>
      <c r="D14" s="368">
        <v>9312</v>
      </c>
      <c r="E14" s="368">
        <v>-163001</v>
      </c>
      <c r="F14" s="367"/>
      <c r="G14" s="368">
        <v>20737</v>
      </c>
      <c r="H14" s="208">
        <f t="shared" si="0"/>
        <v>111294</v>
      </c>
      <c r="I14" s="368">
        <v>14402</v>
      </c>
      <c r="J14" s="367"/>
      <c r="K14" s="368">
        <v>26310</v>
      </c>
      <c r="L14" s="191">
        <f t="shared" si="1"/>
        <v>152006</v>
      </c>
    </row>
    <row r="15" spans="1:12" ht="26.25" customHeight="1" x14ac:dyDescent="0.2">
      <c r="A15" s="200" t="s">
        <v>1354</v>
      </c>
      <c r="B15" s="368">
        <v>620445</v>
      </c>
      <c r="C15" s="368">
        <v>225361</v>
      </c>
      <c r="D15" s="368">
        <v>39257</v>
      </c>
      <c r="E15" s="368">
        <v>-316658</v>
      </c>
      <c r="F15" s="367"/>
      <c r="G15" s="368">
        <v>3736</v>
      </c>
      <c r="H15" s="208">
        <f t="shared" si="0"/>
        <v>572141</v>
      </c>
      <c r="I15" s="368">
        <v>86388</v>
      </c>
      <c r="J15" s="367"/>
      <c r="K15" s="368">
        <v>7188489</v>
      </c>
      <c r="L15" s="191">
        <f t="shared" si="1"/>
        <v>7847018</v>
      </c>
    </row>
    <row r="16" spans="1:12" x14ac:dyDescent="0.2">
      <c r="A16" s="234" t="s">
        <v>563</v>
      </c>
      <c r="B16" s="368">
        <v>767802</v>
      </c>
      <c r="C16" s="367">
        <v>6289</v>
      </c>
      <c r="D16" s="368">
        <v>2026</v>
      </c>
      <c r="E16" s="368">
        <v>-483145</v>
      </c>
      <c r="F16" s="367"/>
      <c r="G16" s="368">
        <v>-17985</v>
      </c>
      <c r="H16" s="208">
        <f t="shared" si="0"/>
        <v>274987</v>
      </c>
      <c r="I16" s="368">
        <v>36777</v>
      </c>
      <c r="J16" s="367"/>
      <c r="K16" s="368">
        <v>222285</v>
      </c>
      <c r="L16" s="191">
        <f t="shared" si="1"/>
        <v>534049</v>
      </c>
    </row>
    <row r="17" spans="1:12" x14ac:dyDescent="0.2">
      <c r="A17" s="234" t="s">
        <v>564</v>
      </c>
      <c r="B17" s="368">
        <v>31672</v>
      </c>
      <c r="C17" s="367"/>
      <c r="D17" s="368">
        <v>4861</v>
      </c>
      <c r="E17" s="368">
        <v>-34508</v>
      </c>
      <c r="F17" s="367"/>
      <c r="G17" s="368">
        <v>-5184</v>
      </c>
      <c r="H17" s="208">
        <f t="shared" si="0"/>
        <v>-3159</v>
      </c>
      <c r="I17" s="368">
        <v>3380</v>
      </c>
      <c r="J17" s="367"/>
      <c r="K17" s="368">
        <v>31820</v>
      </c>
      <c r="L17" s="191">
        <f t="shared" si="1"/>
        <v>32041</v>
      </c>
    </row>
    <row r="18" spans="1:12" ht="25.5" x14ac:dyDescent="0.2">
      <c r="A18" s="234" t="s">
        <v>571</v>
      </c>
      <c r="B18" s="368">
        <v>2065771</v>
      </c>
      <c r="C18" s="368">
        <v>-389608</v>
      </c>
      <c r="D18" s="368">
        <v>22611</v>
      </c>
      <c r="E18" s="368">
        <v>-585721</v>
      </c>
      <c r="F18" s="367"/>
      <c r="G18" s="367">
        <v>-29947</v>
      </c>
      <c r="H18" s="208">
        <f t="shared" si="0"/>
        <v>1083106</v>
      </c>
      <c r="I18" s="368">
        <v>8199</v>
      </c>
      <c r="J18" s="367"/>
      <c r="K18" s="368">
        <v>347909</v>
      </c>
      <c r="L18" s="191">
        <f t="shared" si="1"/>
        <v>1439214</v>
      </c>
    </row>
    <row r="19" spans="1:12" x14ac:dyDescent="0.2">
      <c r="A19" s="235" t="s">
        <v>566</v>
      </c>
      <c r="B19" s="368">
        <v>507122</v>
      </c>
      <c r="C19" s="368">
        <v>-24099</v>
      </c>
      <c r="D19" s="368">
        <v>24668</v>
      </c>
      <c r="E19" s="368">
        <v>-227542</v>
      </c>
      <c r="F19" s="367"/>
      <c r="G19" s="368">
        <v>-15588</v>
      </c>
      <c r="H19" s="208">
        <f t="shared" si="0"/>
        <v>264561</v>
      </c>
      <c r="I19" s="368">
        <v>4875</v>
      </c>
      <c r="J19" s="367"/>
      <c r="K19" s="368">
        <v>122142</v>
      </c>
      <c r="L19" s="191">
        <f t="shared" si="1"/>
        <v>391578</v>
      </c>
    </row>
    <row r="20" spans="1:12" x14ac:dyDescent="0.2">
      <c r="A20" s="431" t="s">
        <v>1353</v>
      </c>
      <c r="B20" s="340"/>
      <c r="C20" s="340">
        <v>69096</v>
      </c>
      <c r="D20" s="340"/>
      <c r="E20" s="340">
        <v>10139</v>
      </c>
      <c r="F20" s="432"/>
      <c r="G20" s="340">
        <v>3050</v>
      </c>
      <c r="H20" s="208">
        <f t="shared" si="0"/>
        <v>82285</v>
      </c>
      <c r="I20" s="340">
        <v>3485</v>
      </c>
      <c r="J20" s="432"/>
      <c r="K20" s="340">
        <v>586835</v>
      </c>
      <c r="L20" s="191">
        <f t="shared" si="1"/>
        <v>672605</v>
      </c>
    </row>
    <row r="21" spans="1:12" ht="13.5" x14ac:dyDescent="0.25">
      <c r="A21" s="246" t="s">
        <v>687</v>
      </c>
      <c r="B21" s="247">
        <f t="shared" ref="B21:L21" si="2">SUM(B3:B20)</f>
        <v>14449699</v>
      </c>
      <c r="C21" s="247">
        <f t="shared" si="2"/>
        <v>-2070609</v>
      </c>
      <c r="D21" s="247">
        <f t="shared" si="2"/>
        <v>-30134</v>
      </c>
      <c r="E21" s="247">
        <f t="shared" si="2"/>
        <v>-5287646</v>
      </c>
      <c r="F21" s="247">
        <f t="shared" si="2"/>
        <v>0</v>
      </c>
      <c r="G21" s="247">
        <f t="shared" si="2"/>
        <v>-97563</v>
      </c>
      <c r="H21" s="247">
        <f t="shared" si="2"/>
        <v>6963747</v>
      </c>
      <c r="I21" s="247">
        <f t="shared" si="2"/>
        <v>397025</v>
      </c>
      <c r="J21" s="247">
        <f t="shared" si="2"/>
        <v>0</v>
      </c>
      <c r="K21" s="247">
        <f t="shared" si="2"/>
        <v>11079232</v>
      </c>
      <c r="L21" s="247">
        <f t="shared" si="2"/>
        <v>18440004</v>
      </c>
    </row>
    <row r="22" spans="1:12" x14ac:dyDescent="0.2">
      <c r="A22" s="248" t="s">
        <v>688</v>
      </c>
      <c r="B22" s="445">
        <v>109313293</v>
      </c>
      <c r="C22" s="445">
        <v>-2107673</v>
      </c>
      <c r="D22" s="445">
        <v>3597874</v>
      </c>
      <c r="E22" s="445">
        <v>-7839194</v>
      </c>
      <c r="F22" s="446"/>
      <c r="G22" s="445">
        <v>-802280</v>
      </c>
      <c r="H22" s="208">
        <f>SUM(B22:G22)</f>
        <v>102162020</v>
      </c>
      <c r="I22" s="445">
        <v>2626655</v>
      </c>
      <c r="J22" s="446"/>
      <c r="K22" s="445">
        <v>55999167</v>
      </c>
      <c r="L22" s="191">
        <f>SUM(H22:K22)</f>
        <v>160787842</v>
      </c>
    </row>
    <row r="23" spans="1:12" ht="13.5" x14ac:dyDescent="0.25">
      <c r="A23" s="246" t="s">
        <v>147</v>
      </c>
      <c r="B23" s="247">
        <f t="shared" ref="B23:L23" si="3">SUM(B21:B22)</f>
        <v>123762992</v>
      </c>
      <c r="C23" s="247">
        <f t="shared" si="3"/>
        <v>-4178282</v>
      </c>
      <c r="D23" s="247">
        <f t="shared" si="3"/>
        <v>3567740</v>
      </c>
      <c r="E23" s="247">
        <f t="shared" si="3"/>
        <v>-13126840</v>
      </c>
      <c r="F23" s="247">
        <f t="shared" si="3"/>
        <v>0</v>
      </c>
      <c r="G23" s="247">
        <f t="shared" si="3"/>
        <v>-899843</v>
      </c>
      <c r="H23" s="247">
        <f t="shared" si="3"/>
        <v>109125767</v>
      </c>
      <c r="I23" s="247">
        <f t="shared" si="3"/>
        <v>3023680</v>
      </c>
      <c r="J23" s="247">
        <f t="shared" si="3"/>
        <v>0</v>
      </c>
      <c r="K23" s="247">
        <f t="shared" si="3"/>
        <v>67078399</v>
      </c>
      <c r="L23" s="247">
        <f t="shared" si="3"/>
        <v>179227846</v>
      </c>
    </row>
    <row r="24" spans="1:12" x14ac:dyDescent="0.2">
      <c r="A24" s="249"/>
      <c r="B24" s="249"/>
      <c r="C24" s="249"/>
      <c r="D24" s="249"/>
      <c r="E24" s="249"/>
      <c r="F24" s="249"/>
      <c r="G24" s="249"/>
      <c r="H24" s="249"/>
      <c r="I24" s="249"/>
    </row>
    <row r="25" spans="1:12" x14ac:dyDescent="0.2">
      <c r="A25" s="249"/>
      <c r="B25" s="249"/>
      <c r="C25" s="249"/>
      <c r="D25" s="249"/>
      <c r="E25" s="249"/>
      <c r="F25" s="249"/>
      <c r="G25" s="249"/>
      <c r="H25" s="249"/>
      <c r="I25" s="249"/>
    </row>
    <row r="26" spans="1:12" x14ac:dyDescent="0.2">
      <c r="A26" s="249"/>
      <c r="B26" s="249"/>
      <c r="C26" s="249"/>
      <c r="D26" s="249"/>
      <c r="E26" s="249"/>
      <c r="F26" s="249"/>
      <c r="G26" s="249"/>
      <c r="H26" s="249"/>
      <c r="I26" s="249"/>
    </row>
    <row r="27" spans="1:12" x14ac:dyDescent="0.2">
      <c r="A27" s="250"/>
      <c r="B27" s="250"/>
      <c r="C27" s="250"/>
      <c r="D27" s="250"/>
      <c r="E27" s="250"/>
      <c r="F27" s="250"/>
      <c r="G27" s="250"/>
      <c r="H27" s="250"/>
      <c r="I27" s="250"/>
    </row>
    <row r="28" spans="1:12" x14ac:dyDescent="0.2">
      <c r="A28" s="250"/>
      <c r="B28" s="250"/>
      <c r="C28" s="250"/>
      <c r="D28" s="250"/>
      <c r="E28" s="250"/>
      <c r="F28" s="250"/>
      <c r="G28" s="250"/>
      <c r="H28" s="250"/>
      <c r="I28" s="250"/>
    </row>
    <row r="29" spans="1:12" x14ac:dyDescent="0.2">
      <c r="A29" s="250"/>
      <c r="B29" s="250"/>
      <c r="C29" s="250"/>
      <c r="D29" s="250"/>
      <c r="E29" s="250"/>
      <c r="F29" s="250"/>
      <c r="G29" s="250"/>
      <c r="H29" s="250"/>
      <c r="I29" s="250"/>
    </row>
    <row r="30" spans="1:12" x14ac:dyDescent="0.2">
      <c r="A30" s="250"/>
      <c r="B30" s="250"/>
      <c r="C30" s="250"/>
      <c r="D30" s="250"/>
      <c r="E30" s="250"/>
      <c r="F30" s="250"/>
      <c r="G30" s="250"/>
      <c r="H30" s="250"/>
      <c r="I30" s="250"/>
    </row>
    <row r="31" spans="1:12" x14ac:dyDescent="0.2">
      <c r="A31" s="250"/>
      <c r="B31" s="250"/>
      <c r="C31" s="250"/>
      <c r="D31" s="250"/>
      <c r="E31" s="250"/>
      <c r="F31" s="250"/>
      <c r="G31" s="250"/>
      <c r="H31" s="250"/>
      <c r="I31" s="250"/>
    </row>
    <row r="32" spans="1:12" x14ac:dyDescent="0.2">
      <c r="A32" s="250"/>
      <c r="B32" s="250"/>
      <c r="C32" s="250"/>
      <c r="D32" s="250"/>
      <c r="E32" s="250"/>
      <c r="F32" s="250"/>
      <c r="G32" s="250"/>
      <c r="H32" s="250"/>
      <c r="I32" s="250"/>
    </row>
  </sheetData>
  <mergeCells count="2">
    <mergeCell ref="A1:A2"/>
    <mergeCell ref="L1:L2"/>
  </mergeCells>
  <printOptions horizontalCentered="1" verticalCentered="1"/>
  <pageMargins left="0.39370078740157483" right="0.39370078740157483" top="0.9055118110236221" bottom="0.27559055118110237" header="0.39370078740157483" footer="0.51181102362204722"/>
  <pageSetup paperSize="9" scale="80" orientation="landscape" r:id="rId1"/>
  <headerFooter alignWithMargins="0">
    <oddHeader>&amp;C&amp;"Times New Roman CE,Félkövér dőlt"ZALAEGERSZEG MEGYEI  JOGÚ  VÁROS  ÖNKORMÁNYZATA
VAGYONÁNAK FORRÁSAI 2025. XII. 31-ÉN
&amp;R&amp;"Times New Roman CE,Félkövér dőlt"17. melléklet
Adatok: ezer Ft-ban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52"/>
  <sheetViews>
    <sheetView zoomScaleNormal="100" workbookViewId="0">
      <pane ySplit="3" topLeftCell="A10" activePane="bottomLeft" state="frozen"/>
      <selection activeCell="A33" sqref="A33"/>
      <selection pane="bottomLeft" activeCell="AA8" sqref="AA8"/>
    </sheetView>
  </sheetViews>
  <sheetFormatPr defaultRowHeight="12.75" x14ac:dyDescent="0.2"/>
  <cols>
    <col min="1" max="1" width="20.5" style="251" customWidth="1"/>
    <col min="2" max="2" width="7.5" style="251" customWidth="1"/>
    <col min="3" max="3" width="8" style="251" customWidth="1"/>
    <col min="4" max="4" width="8.33203125" style="251" customWidth="1"/>
    <col min="5" max="5" width="9.1640625" style="251" customWidth="1"/>
    <col min="6" max="6" width="11.83203125" style="251" customWidth="1"/>
    <col min="7" max="7" width="9.83203125" style="251" customWidth="1"/>
    <col min="8" max="8" width="10.1640625" style="251" customWidth="1"/>
    <col min="9" max="9" width="11" style="251" customWidth="1"/>
    <col min="10" max="10" width="8.5" style="251" customWidth="1"/>
    <col min="11" max="11" width="9.6640625" style="251" customWidth="1"/>
    <col min="12" max="12" width="9.83203125" style="251" customWidth="1"/>
    <col min="13" max="13" width="10.6640625" style="251" customWidth="1"/>
    <col min="14" max="14" width="9.1640625" style="251" customWidth="1"/>
    <col min="15" max="15" width="10.6640625" style="251" customWidth="1"/>
    <col min="16" max="16" width="9.33203125" style="251" customWidth="1"/>
    <col min="17" max="17" width="10.5" style="251" customWidth="1"/>
    <col min="18" max="18" width="10.83203125" style="251" customWidth="1"/>
    <col min="19" max="20" width="7.1640625" style="251" customWidth="1"/>
    <col min="21" max="21" width="5.1640625" style="251" customWidth="1"/>
    <col min="22" max="22" width="12.1640625" style="251" customWidth="1"/>
    <col min="23" max="256" width="9.33203125" style="251"/>
    <col min="257" max="257" width="20.5" style="251" customWidth="1"/>
    <col min="258" max="258" width="8" style="251" customWidth="1"/>
    <col min="259" max="259" width="8.33203125" style="251" customWidth="1"/>
    <col min="260" max="260" width="8" style="251" customWidth="1"/>
    <col min="261" max="261" width="7.6640625" style="251" customWidth="1"/>
    <col min="262" max="262" width="11.83203125" style="251" customWidth="1"/>
    <col min="263" max="263" width="11.5" style="251" customWidth="1"/>
    <col min="264" max="264" width="10.1640625" style="251" customWidth="1"/>
    <col min="265" max="265" width="11.83203125" style="251" customWidth="1"/>
    <col min="266" max="266" width="10.83203125" style="251" customWidth="1"/>
    <col min="267" max="267" width="11.33203125" style="251" customWidth="1"/>
    <col min="268" max="268" width="12.33203125" style="251" customWidth="1"/>
    <col min="269" max="269" width="10.6640625" style="251" customWidth="1"/>
    <col min="270" max="270" width="4.33203125" style="251" customWidth="1"/>
    <col min="271" max="271" width="10.6640625" style="251" customWidth="1"/>
    <col min="272" max="272" width="11" style="251" customWidth="1"/>
    <col min="273" max="273" width="10.5" style="251" customWidth="1"/>
    <col min="274" max="274" width="10.83203125" style="251" customWidth="1"/>
    <col min="275" max="275" width="8" style="251" customWidth="1"/>
    <col min="276" max="276" width="10.1640625" style="251" customWidth="1"/>
    <col min="277" max="277" width="11.1640625" style="251" customWidth="1"/>
    <col min="278" max="278" width="12.1640625" style="251" customWidth="1"/>
    <col min="279" max="512" width="9.33203125" style="251"/>
    <col min="513" max="513" width="20.5" style="251" customWidth="1"/>
    <col min="514" max="514" width="8" style="251" customWidth="1"/>
    <col min="515" max="515" width="8.33203125" style="251" customWidth="1"/>
    <col min="516" max="516" width="8" style="251" customWidth="1"/>
    <col min="517" max="517" width="7.6640625" style="251" customWidth="1"/>
    <col min="518" max="518" width="11.83203125" style="251" customWidth="1"/>
    <col min="519" max="519" width="11.5" style="251" customWidth="1"/>
    <col min="520" max="520" width="10.1640625" style="251" customWidth="1"/>
    <col min="521" max="521" width="11.83203125" style="251" customWidth="1"/>
    <col min="522" max="522" width="10.83203125" style="251" customWidth="1"/>
    <col min="523" max="523" width="11.33203125" style="251" customWidth="1"/>
    <col min="524" max="524" width="12.33203125" style="251" customWidth="1"/>
    <col min="525" max="525" width="10.6640625" style="251" customWidth="1"/>
    <col min="526" max="526" width="4.33203125" style="251" customWidth="1"/>
    <col min="527" max="527" width="10.6640625" style="251" customWidth="1"/>
    <col min="528" max="528" width="11" style="251" customWidth="1"/>
    <col min="529" max="529" width="10.5" style="251" customWidth="1"/>
    <col min="530" max="530" width="10.83203125" style="251" customWidth="1"/>
    <col min="531" max="531" width="8" style="251" customWidth="1"/>
    <col min="532" max="532" width="10.1640625" style="251" customWidth="1"/>
    <col min="533" max="533" width="11.1640625" style="251" customWidth="1"/>
    <col min="534" max="534" width="12.1640625" style="251" customWidth="1"/>
    <col min="535" max="768" width="9.33203125" style="251"/>
    <col min="769" max="769" width="20.5" style="251" customWidth="1"/>
    <col min="770" max="770" width="8" style="251" customWidth="1"/>
    <col min="771" max="771" width="8.33203125" style="251" customWidth="1"/>
    <col min="772" max="772" width="8" style="251" customWidth="1"/>
    <col min="773" max="773" width="7.6640625" style="251" customWidth="1"/>
    <col min="774" max="774" width="11.83203125" style="251" customWidth="1"/>
    <col min="775" max="775" width="11.5" style="251" customWidth="1"/>
    <col min="776" max="776" width="10.1640625" style="251" customWidth="1"/>
    <col min="777" max="777" width="11.83203125" style="251" customWidth="1"/>
    <col min="778" max="778" width="10.83203125" style="251" customWidth="1"/>
    <col min="779" max="779" width="11.33203125" style="251" customWidth="1"/>
    <col min="780" max="780" width="12.33203125" style="251" customWidth="1"/>
    <col min="781" max="781" width="10.6640625" style="251" customWidth="1"/>
    <col min="782" max="782" width="4.33203125" style="251" customWidth="1"/>
    <col min="783" max="783" width="10.6640625" style="251" customWidth="1"/>
    <col min="784" max="784" width="11" style="251" customWidth="1"/>
    <col min="785" max="785" width="10.5" style="251" customWidth="1"/>
    <col min="786" max="786" width="10.83203125" style="251" customWidth="1"/>
    <col min="787" max="787" width="8" style="251" customWidth="1"/>
    <col min="788" max="788" width="10.1640625" style="251" customWidth="1"/>
    <col min="789" max="789" width="11.1640625" style="251" customWidth="1"/>
    <col min="790" max="790" width="12.1640625" style="251" customWidth="1"/>
    <col min="791" max="1024" width="9.33203125" style="251"/>
    <col min="1025" max="1025" width="20.5" style="251" customWidth="1"/>
    <col min="1026" max="1026" width="8" style="251" customWidth="1"/>
    <col min="1027" max="1027" width="8.33203125" style="251" customWidth="1"/>
    <col min="1028" max="1028" width="8" style="251" customWidth="1"/>
    <col min="1029" max="1029" width="7.6640625" style="251" customWidth="1"/>
    <col min="1030" max="1030" width="11.83203125" style="251" customWidth="1"/>
    <col min="1031" max="1031" width="11.5" style="251" customWidth="1"/>
    <col min="1032" max="1032" width="10.1640625" style="251" customWidth="1"/>
    <col min="1033" max="1033" width="11.83203125" style="251" customWidth="1"/>
    <col min="1034" max="1034" width="10.83203125" style="251" customWidth="1"/>
    <col min="1035" max="1035" width="11.33203125" style="251" customWidth="1"/>
    <col min="1036" max="1036" width="12.33203125" style="251" customWidth="1"/>
    <col min="1037" max="1037" width="10.6640625" style="251" customWidth="1"/>
    <col min="1038" max="1038" width="4.33203125" style="251" customWidth="1"/>
    <col min="1039" max="1039" width="10.6640625" style="251" customWidth="1"/>
    <col min="1040" max="1040" width="11" style="251" customWidth="1"/>
    <col min="1041" max="1041" width="10.5" style="251" customWidth="1"/>
    <col min="1042" max="1042" width="10.83203125" style="251" customWidth="1"/>
    <col min="1043" max="1043" width="8" style="251" customWidth="1"/>
    <col min="1044" max="1044" width="10.1640625" style="251" customWidth="1"/>
    <col min="1045" max="1045" width="11.1640625" style="251" customWidth="1"/>
    <col min="1046" max="1046" width="12.1640625" style="251" customWidth="1"/>
    <col min="1047" max="1280" width="9.33203125" style="251"/>
    <col min="1281" max="1281" width="20.5" style="251" customWidth="1"/>
    <col min="1282" max="1282" width="8" style="251" customWidth="1"/>
    <col min="1283" max="1283" width="8.33203125" style="251" customWidth="1"/>
    <col min="1284" max="1284" width="8" style="251" customWidth="1"/>
    <col min="1285" max="1285" width="7.6640625" style="251" customWidth="1"/>
    <col min="1286" max="1286" width="11.83203125" style="251" customWidth="1"/>
    <col min="1287" max="1287" width="11.5" style="251" customWidth="1"/>
    <col min="1288" max="1288" width="10.1640625" style="251" customWidth="1"/>
    <col min="1289" max="1289" width="11.83203125" style="251" customWidth="1"/>
    <col min="1290" max="1290" width="10.83203125" style="251" customWidth="1"/>
    <col min="1291" max="1291" width="11.33203125" style="251" customWidth="1"/>
    <col min="1292" max="1292" width="12.33203125" style="251" customWidth="1"/>
    <col min="1293" max="1293" width="10.6640625" style="251" customWidth="1"/>
    <col min="1294" max="1294" width="4.33203125" style="251" customWidth="1"/>
    <col min="1295" max="1295" width="10.6640625" style="251" customWidth="1"/>
    <col min="1296" max="1296" width="11" style="251" customWidth="1"/>
    <col min="1297" max="1297" width="10.5" style="251" customWidth="1"/>
    <col min="1298" max="1298" width="10.83203125" style="251" customWidth="1"/>
    <col min="1299" max="1299" width="8" style="251" customWidth="1"/>
    <col min="1300" max="1300" width="10.1640625" style="251" customWidth="1"/>
    <col min="1301" max="1301" width="11.1640625" style="251" customWidth="1"/>
    <col min="1302" max="1302" width="12.1640625" style="251" customWidth="1"/>
    <col min="1303" max="1536" width="9.33203125" style="251"/>
    <col min="1537" max="1537" width="20.5" style="251" customWidth="1"/>
    <col min="1538" max="1538" width="8" style="251" customWidth="1"/>
    <col min="1539" max="1539" width="8.33203125" style="251" customWidth="1"/>
    <col min="1540" max="1540" width="8" style="251" customWidth="1"/>
    <col min="1541" max="1541" width="7.6640625" style="251" customWidth="1"/>
    <col min="1542" max="1542" width="11.83203125" style="251" customWidth="1"/>
    <col min="1543" max="1543" width="11.5" style="251" customWidth="1"/>
    <col min="1544" max="1544" width="10.1640625" style="251" customWidth="1"/>
    <col min="1545" max="1545" width="11.83203125" style="251" customWidth="1"/>
    <col min="1546" max="1546" width="10.83203125" style="251" customWidth="1"/>
    <col min="1547" max="1547" width="11.33203125" style="251" customWidth="1"/>
    <col min="1548" max="1548" width="12.33203125" style="251" customWidth="1"/>
    <col min="1549" max="1549" width="10.6640625" style="251" customWidth="1"/>
    <col min="1550" max="1550" width="4.33203125" style="251" customWidth="1"/>
    <col min="1551" max="1551" width="10.6640625" style="251" customWidth="1"/>
    <col min="1552" max="1552" width="11" style="251" customWidth="1"/>
    <col min="1553" max="1553" width="10.5" style="251" customWidth="1"/>
    <col min="1554" max="1554" width="10.83203125" style="251" customWidth="1"/>
    <col min="1555" max="1555" width="8" style="251" customWidth="1"/>
    <col min="1556" max="1556" width="10.1640625" style="251" customWidth="1"/>
    <col min="1557" max="1557" width="11.1640625" style="251" customWidth="1"/>
    <col min="1558" max="1558" width="12.1640625" style="251" customWidth="1"/>
    <col min="1559" max="1792" width="9.33203125" style="251"/>
    <col min="1793" max="1793" width="20.5" style="251" customWidth="1"/>
    <col min="1794" max="1794" width="8" style="251" customWidth="1"/>
    <col min="1795" max="1795" width="8.33203125" style="251" customWidth="1"/>
    <col min="1796" max="1796" width="8" style="251" customWidth="1"/>
    <col min="1797" max="1797" width="7.6640625" style="251" customWidth="1"/>
    <col min="1798" max="1798" width="11.83203125" style="251" customWidth="1"/>
    <col min="1799" max="1799" width="11.5" style="251" customWidth="1"/>
    <col min="1800" max="1800" width="10.1640625" style="251" customWidth="1"/>
    <col min="1801" max="1801" width="11.83203125" style="251" customWidth="1"/>
    <col min="1802" max="1802" width="10.83203125" style="251" customWidth="1"/>
    <col min="1803" max="1803" width="11.33203125" style="251" customWidth="1"/>
    <col min="1804" max="1804" width="12.33203125" style="251" customWidth="1"/>
    <col min="1805" max="1805" width="10.6640625" style="251" customWidth="1"/>
    <col min="1806" max="1806" width="4.33203125" style="251" customWidth="1"/>
    <col min="1807" max="1807" width="10.6640625" style="251" customWidth="1"/>
    <col min="1808" max="1808" width="11" style="251" customWidth="1"/>
    <col min="1809" max="1809" width="10.5" style="251" customWidth="1"/>
    <col min="1810" max="1810" width="10.83203125" style="251" customWidth="1"/>
    <col min="1811" max="1811" width="8" style="251" customWidth="1"/>
    <col min="1812" max="1812" width="10.1640625" style="251" customWidth="1"/>
    <col min="1813" max="1813" width="11.1640625" style="251" customWidth="1"/>
    <col min="1814" max="1814" width="12.1640625" style="251" customWidth="1"/>
    <col min="1815" max="2048" width="9.33203125" style="251"/>
    <col min="2049" max="2049" width="20.5" style="251" customWidth="1"/>
    <col min="2050" max="2050" width="8" style="251" customWidth="1"/>
    <col min="2051" max="2051" width="8.33203125" style="251" customWidth="1"/>
    <col min="2052" max="2052" width="8" style="251" customWidth="1"/>
    <col min="2053" max="2053" width="7.6640625" style="251" customWidth="1"/>
    <col min="2054" max="2054" width="11.83203125" style="251" customWidth="1"/>
    <col min="2055" max="2055" width="11.5" style="251" customWidth="1"/>
    <col min="2056" max="2056" width="10.1640625" style="251" customWidth="1"/>
    <col min="2057" max="2057" width="11.83203125" style="251" customWidth="1"/>
    <col min="2058" max="2058" width="10.83203125" style="251" customWidth="1"/>
    <col min="2059" max="2059" width="11.33203125" style="251" customWidth="1"/>
    <col min="2060" max="2060" width="12.33203125" style="251" customWidth="1"/>
    <col min="2061" max="2061" width="10.6640625" style="251" customWidth="1"/>
    <col min="2062" max="2062" width="4.33203125" style="251" customWidth="1"/>
    <col min="2063" max="2063" width="10.6640625" style="251" customWidth="1"/>
    <col min="2064" max="2064" width="11" style="251" customWidth="1"/>
    <col min="2065" max="2065" width="10.5" style="251" customWidth="1"/>
    <col min="2066" max="2066" width="10.83203125" style="251" customWidth="1"/>
    <col min="2067" max="2067" width="8" style="251" customWidth="1"/>
    <col min="2068" max="2068" width="10.1640625" style="251" customWidth="1"/>
    <col min="2069" max="2069" width="11.1640625" style="251" customWidth="1"/>
    <col min="2070" max="2070" width="12.1640625" style="251" customWidth="1"/>
    <col min="2071" max="2304" width="9.33203125" style="251"/>
    <col min="2305" max="2305" width="20.5" style="251" customWidth="1"/>
    <col min="2306" max="2306" width="8" style="251" customWidth="1"/>
    <col min="2307" max="2307" width="8.33203125" style="251" customWidth="1"/>
    <col min="2308" max="2308" width="8" style="251" customWidth="1"/>
    <col min="2309" max="2309" width="7.6640625" style="251" customWidth="1"/>
    <col min="2310" max="2310" width="11.83203125" style="251" customWidth="1"/>
    <col min="2311" max="2311" width="11.5" style="251" customWidth="1"/>
    <col min="2312" max="2312" width="10.1640625" style="251" customWidth="1"/>
    <col min="2313" max="2313" width="11.83203125" style="251" customWidth="1"/>
    <col min="2314" max="2314" width="10.83203125" style="251" customWidth="1"/>
    <col min="2315" max="2315" width="11.33203125" style="251" customWidth="1"/>
    <col min="2316" max="2316" width="12.33203125" style="251" customWidth="1"/>
    <col min="2317" max="2317" width="10.6640625" style="251" customWidth="1"/>
    <col min="2318" max="2318" width="4.33203125" style="251" customWidth="1"/>
    <col min="2319" max="2319" width="10.6640625" style="251" customWidth="1"/>
    <col min="2320" max="2320" width="11" style="251" customWidth="1"/>
    <col min="2321" max="2321" width="10.5" style="251" customWidth="1"/>
    <col min="2322" max="2322" width="10.83203125" style="251" customWidth="1"/>
    <col min="2323" max="2323" width="8" style="251" customWidth="1"/>
    <col min="2324" max="2324" width="10.1640625" style="251" customWidth="1"/>
    <col min="2325" max="2325" width="11.1640625" style="251" customWidth="1"/>
    <col min="2326" max="2326" width="12.1640625" style="251" customWidth="1"/>
    <col min="2327" max="2560" width="9.33203125" style="251"/>
    <col min="2561" max="2561" width="20.5" style="251" customWidth="1"/>
    <col min="2562" max="2562" width="8" style="251" customWidth="1"/>
    <col min="2563" max="2563" width="8.33203125" style="251" customWidth="1"/>
    <col min="2564" max="2564" width="8" style="251" customWidth="1"/>
    <col min="2565" max="2565" width="7.6640625" style="251" customWidth="1"/>
    <col min="2566" max="2566" width="11.83203125" style="251" customWidth="1"/>
    <col min="2567" max="2567" width="11.5" style="251" customWidth="1"/>
    <col min="2568" max="2568" width="10.1640625" style="251" customWidth="1"/>
    <col min="2569" max="2569" width="11.83203125" style="251" customWidth="1"/>
    <col min="2570" max="2570" width="10.83203125" style="251" customWidth="1"/>
    <col min="2571" max="2571" width="11.33203125" style="251" customWidth="1"/>
    <col min="2572" max="2572" width="12.33203125" style="251" customWidth="1"/>
    <col min="2573" max="2573" width="10.6640625" style="251" customWidth="1"/>
    <col min="2574" max="2574" width="4.33203125" style="251" customWidth="1"/>
    <col min="2575" max="2575" width="10.6640625" style="251" customWidth="1"/>
    <col min="2576" max="2576" width="11" style="251" customWidth="1"/>
    <col min="2577" max="2577" width="10.5" style="251" customWidth="1"/>
    <col min="2578" max="2578" width="10.83203125" style="251" customWidth="1"/>
    <col min="2579" max="2579" width="8" style="251" customWidth="1"/>
    <col min="2580" max="2580" width="10.1640625" style="251" customWidth="1"/>
    <col min="2581" max="2581" width="11.1640625" style="251" customWidth="1"/>
    <col min="2582" max="2582" width="12.1640625" style="251" customWidth="1"/>
    <col min="2583" max="2816" width="9.33203125" style="251"/>
    <col min="2817" max="2817" width="20.5" style="251" customWidth="1"/>
    <col min="2818" max="2818" width="8" style="251" customWidth="1"/>
    <col min="2819" max="2819" width="8.33203125" style="251" customWidth="1"/>
    <col min="2820" max="2820" width="8" style="251" customWidth="1"/>
    <col min="2821" max="2821" width="7.6640625" style="251" customWidth="1"/>
    <col min="2822" max="2822" width="11.83203125" style="251" customWidth="1"/>
    <col min="2823" max="2823" width="11.5" style="251" customWidth="1"/>
    <col min="2824" max="2824" width="10.1640625" style="251" customWidth="1"/>
    <col min="2825" max="2825" width="11.83203125" style="251" customWidth="1"/>
    <col min="2826" max="2826" width="10.83203125" style="251" customWidth="1"/>
    <col min="2827" max="2827" width="11.33203125" style="251" customWidth="1"/>
    <col min="2828" max="2828" width="12.33203125" style="251" customWidth="1"/>
    <col min="2829" max="2829" width="10.6640625" style="251" customWidth="1"/>
    <col min="2830" max="2830" width="4.33203125" style="251" customWidth="1"/>
    <col min="2831" max="2831" width="10.6640625" style="251" customWidth="1"/>
    <col min="2832" max="2832" width="11" style="251" customWidth="1"/>
    <col min="2833" max="2833" width="10.5" style="251" customWidth="1"/>
    <col min="2834" max="2834" width="10.83203125" style="251" customWidth="1"/>
    <col min="2835" max="2835" width="8" style="251" customWidth="1"/>
    <col min="2836" max="2836" width="10.1640625" style="251" customWidth="1"/>
    <col min="2837" max="2837" width="11.1640625" style="251" customWidth="1"/>
    <col min="2838" max="2838" width="12.1640625" style="251" customWidth="1"/>
    <col min="2839" max="3072" width="9.33203125" style="251"/>
    <col min="3073" max="3073" width="20.5" style="251" customWidth="1"/>
    <col min="3074" max="3074" width="8" style="251" customWidth="1"/>
    <col min="3075" max="3075" width="8.33203125" style="251" customWidth="1"/>
    <col min="3076" max="3076" width="8" style="251" customWidth="1"/>
    <col min="3077" max="3077" width="7.6640625" style="251" customWidth="1"/>
    <col min="3078" max="3078" width="11.83203125" style="251" customWidth="1"/>
    <col min="3079" max="3079" width="11.5" style="251" customWidth="1"/>
    <col min="3080" max="3080" width="10.1640625" style="251" customWidth="1"/>
    <col min="3081" max="3081" width="11.83203125" style="251" customWidth="1"/>
    <col min="3082" max="3082" width="10.83203125" style="251" customWidth="1"/>
    <col min="3083" max="3083" width="11.33203125" style="251" customWidth="1"/>
    <col min="3084" max="3084" width="12.33203125" style="251" customWidth="1"/>
    <col min="3085" max="3085" width="10.6640625" style="251" customWidth="1"/>
    <col min="3086" max="3086" width="4.33203125" style="251" customWidth="1"/>
    <col min="3087" max="3087" width="10.6640625" style="251" customWidth="1"/>
    <col min="3088" max="3088" width="11" style="251" customWidth="1"/>
    <col min="3089" max="3089" width="10.5" style="251" customWidth="1"/>
    <col min="3090" max="3090" width="10.83203125" style="251" customWidth="1"/>
    <col min="3091" max="3091" width="8" style="251" customWidth="1"/>
    <col min="3092" max="3092" width="10.1640625" style="251" customWidth="1"/>
    <col min="3093" max="3093" width="11.1640625" style="251" customWidth="1"/>
    <col min="3094" max="3094" width="12.1640625" style="251" customWidth="1"/>
    <col min="3095" max="3328" width="9.33203125" style="251"/>
    <col min="3329" max="3329" width="20.5" style="251" customWidth="1"/>
    <col min="3330" max="3330" width="8" style="251" customWidth="1"/>
    <col min="3331" max="3331" width="8.33203125" style="251" customWidth="1"/>
    <col min="3332" max="3332" width="8" style="251" customWidth="1"/>
    <col min="3333" max="3333" width="7.6640625" style="251" customWidth="1"/>
    <col min="3334" max="3334" width="11.83203125" style="251" customWidth="1"/>
    <col min="3335" max="3335" width="11.5" style="251" customWidth="1"/>
    <col min="3336" max="3336" width="10.1640625" style="251" customWidth="1"/>
    <col min="3337" max="3337" width="11.83203125" style="251" customWidth="1"/>
    <col min="3338" max="3338" width="10.83203125" style="251" customWidth="1"/>
    <col min="3339" max="3339" width="11.33203125" style="251" customWidth="1"/>
    <col min="3340" max="3340" width="12.33203125" style="251" customWidth="1"/>
    <col min="3341" max="3341" width="10.6640625" style="251" customWidth="1"/>
    <col min="3342" max="3342" width="4.33203125" style="251" customWidth="1"/>
    <col min="3343" max="3343" width="10.6640625" style="251" customWidth="1"/>
    <col min="3344" max="3344" width="11" style="251" customWidth="1"/>
    <col min="3345" max="3345" width="10.5" style="251" customWidth="1"/>
    <col min="3346" max="3346" width="10.83203125" style="251" customWidth="1"/>
    <col min="3347" max="3347" width="8" style="251" customWidth="1"/>
    <col min="3348" max="3348" width="10.1640625" style="251" customWidth="1"/>
    <col min="3349" max="3349" width="11.1640625" style="251" customWidth="1"/>
    <col min="3350" max="3350" width="12.1640625" style="251" customWidth="1"/>
    <col min="3351" max="3584" width="9.33203125" style="251"/>
    <col min="3585" max="3585" width="20.5" style="251" customWidth="1"/>
    <col min="3586" max="3586" width="8" style="251" customWidth="1"/>
    <col min="3587" max="3587" width="8.33203125" style="251" customWidth="1"/>
    <col min="3588" max="3588" width="8" style="251" customWidth="1"/>
    <col min="3589" max="3589" width="7.6640625" style="251" customWidth="1"/>
    <col min="3590" max="3590" width="11.83203125" style="251" customWidth="1"/>
    <col min="3591" max="3591" width="11.5" style="251" customWidth="1"/>
    <col min="3592" max="3592" width="10.1640625" style="251" customWidth="1"/>
    <col min="3593" max="3593" width="11.83203125" style="251" customWidth="1"/>
    <col min="3594" max="3594" width="10.83203125" style="251" customWidth="1"/>
    <col min="3595" max="3595" width="11.33203125" style="251" customWidth="1"/>
    <col min="3596" max="3596" width="12.33203125" style="251" customWidth="1"/>
    <col min="3597" max="3597" width="10.6640625" style="251" customWidth="1"/>
    <col min="3598" max="3598" width="4.33203125" style="251" customWidth="1"/>
    <col min="3599" max="3599" width="10.6640625" style="251" customWidth="1"/>
    <col min="3600" max="3600" width="11" style="251" customWidth="1"/>
    <col min="3601" max="3601" width="10.5" style="251" customWidth="1"/>
    <col min="3602" max="3602" width="10.83203125" style="251" customWidth="1"/>
    <col min="3603" max="3603" width="8" style="251" customWidth="1"/>
    <col min="3604" max="3604" width="10.1640625" style="251" customWidth="1"/>
    <col min="3605" max="3605" width="11.1640625" style="251" customWidth="1"/>
    <col min="3606" max="3606" width="12.1640625" style="251" customWidth="1"/>
    <col min="3607" max="3840" width="9.33203125" style="251"/>
    <col min="3841" max="3841" width="20.5" style="251" customWidth="1"/>
    <col min="3842" max="3842" width="8" style="251" customWidth="1"/>
    <col min="3843" max="3843" width="8.33203125" style="251" customWidth="1"/>
    <col min="3844" max="3844" width="8" style="251" customWidth="1"/>
    <col min="3845" max="3845" width="7.6640625" style="251" customWidth="1"/>
    <col min="3846" max="3846" width="11.83203125" style="251" customWidth="1"/>
    <col min="3847" max="3847" width="11.5" style="251" customWidth="1"/>
    <col min="3848" max="3848" width="10.1640625" style="251" customWidth="1"/>
    <col min="3849" max="3849" width="11.83203125" style="251" customWidth="1"/>
    <col min="3850" max="3850" width="10.83203125" style="251" customWidth="1"/>
    <col min="3851" max="3851" width="11.33203125" style="251" customWidth="1"/>
    <col min="3852" max="3852" width="12.33203125" style="251" customWidth="1"/>
    <col min="3853" max="3853" width="10.6640625" style="251" customWidth="1"/>
    <col min="3854" max="3854" width="4.33203125" style="251" customWidth="1"/>
    <col min="3855" max="3855" width="10.6640625" style="251" customWidth="1"/>
    <col min="3856" max="3856" width="11" style="251" customWidth="1"/>
    <col min="3857" max="3857" width="10.5" style="251" customWidth="1"/>
    <col min="3858" max="3858" width="10.83203125" style="251" customWidth="1"/>
    <col min="3859" max="3859" width="8" style="251" customWidth="1"/>
    <col min="3860" max="3860" width="10.1640625" style="251" customWidth="1"/>
    <col min="3861" max="3861" width="11.1640625" style="251" customWidth="1"/>
    <col min="3862" max="3862" width="12.1640625" style="251" customWidth="1"/>
    <col min="3863" max="4096" width="9.33203125" style="251"/>
    <col min="4097" max="4097" width="20.5" style="251" customWidth="1"/>
    <col min="4098" max="4098" width="8" style="251" customWidth="1"/>
    <col min="4099" max="4099" width="8.33203125" style="251" customWidth="1"/>
    <col min="4100" max="4100" width="8" style="251" customWidth="1"/>
    <col min="4101" max="4101" width="7.6640625" style="251" customWidth="1"/>
    <col min="4102" max="4102" width="11.83203125" style="251" customWidth="1"/>
    <col min="4103" max="4103" width="11.5" style="251" customWidth="1"/>
    <col min="4104" max="4104" width="10.1640625" style="251" customWidth="1"/>
    <col min="4105" max="4105" width="11.83203125" style="251" customWidth="1"/>
    <col min="4106" max="4106" width="10.83203125" style="251" customWidth="1"/>
    <col min="4107" max="4107" width="11.33203125" style="251" customWidth="1"/>
    <col min="4108" max="4108" width="12.33203125" style="251" customWidth="1"/>
    <col min="4109" max="4109" width="10.6640625" style="251" customWidth="1"/>
    <col min="4110" max="4110" width="4.33203125" style="251" customWidth="1"/>
    <col min="4111" max="4111" width="10.6640625" style="251" customWidth="1"/>
    <col min="4112" max="4112" width="11" style="251" customWidth="1"/>
    <col min="4113" max="4113" width="10.5" style="251" customWidth="1"/>
    <col min="4114" max="4114" width="10.83203125" style="251" customWidth="1"/>
    <col min="4115" max="4115" width="8" style="251" customWidth="1"/>
    <col min="4116" max="4116" width="10.1640625" style="251" customWidth="1"/>
    <col min="4117" max="4117" width="11.1640625" style="251" customWidth="1"/>
    <col min="4118" max="4118" width="12.1640625" style="251" customWidth="1"/>
    <col min="4119" max="4352" width="9.33203125" style="251"/>
    <col min="4353" max="4353" width="20.5" style="251" customWidth="1"/>
    <col min="4354" max="4354" width="8" style="251" customWidth="1"/>
    <col min="4355" max="4355" width="8.33203125" style="251" customWidth="1"/>
    <col min="4356" max="4356" width="8" style="251" customWidth="1"/>
    <col min="4357" max="4357" width="7.6640625" style="251" customWidth="1"/>
    <col min="4358" max="4358" width="11.83203125" style="251" customWidth="1"/>
    <col min="4359" max="4359" width="11.5" style="251" customWidth="1"/>
    <col min="4360" max="4360" width="10.1640625" style="251" customWidth="1"/>
    <col min="4361" max="4361" width="11.83203125" style="251" customWidth="1"/>
    <col min="4362" max="4362" width="10.83203125" style="251" customWidth="1"/>
    <col min="4363" max="4363" width="11.33203125" style="251" customWidth="1"/>
    <col min="4364" max="4364" width="12.33203125" style="251" customWidth="1"/>
    <col min="4365" max="4365" width="10.6640625" style="251" customWidth="1"/>
    <col min="4366" max="4366" width="4.33203125" style="251" customWidth="1"/>
    <col min="4367" max="4367" width="10.6640625" style="251" customWidth="1"/>
    <col min="4368" max="4368" width="11" style="251" customWidth="1"/>
    <col min="4369" max="4369" width="10.5" style="251" customWidth="1"/>
    <col min="4370" max="4370" width="10.83203125" style="251" customWidth="1"/>
    <col min="4371" max="4371" width="8" style="251" customWidth="1"/>
    <col min="4372" max="4372" width="10.1640625" style="251" customWidth="1"/>
    <col min="4373" max="4373" width="11.1640625" style="251" customWidth="1"/>
    <col min="4374" max="4374" width="12.1640625" style="251" customWidth="1"/>
    <col min="4375" max="4608" width="9.33203125" style="251"/>
    <col min="4609" max="4609" width="20.5" style="251" customWidth="1"/>
    <col min="4610" max="4610" width="8" style="251" customWidth="1"/>
    <col min="4611" max="4611" width="8.33203125" style="251" customWidth="1"/>
    <col min="4612" max="4612" width="8" style="251" customWidth="1"/>
    <col min="4613" max="4613" width="7.6640625" style="251" customWidth="1"/>
    <col min="4614" max="4614" width="11.83203125" style="251" customWidth="1"/>
    <col min="4615" max="4615" width="11.5" style="251" customWidth="1"/>
    <col min="4616" max="4616" width="10.1640625" style="251" customWidth="1"/>
    <col min="4617" max="4617" width="11.83203125" style="251" customWidth="1"/>
    <col min="4618" max="4618" width="10.83203125" style="251" customWidth="1"/>
    <col min="4619" max="4619" width="11.33203125" style="251" customWidth="1"/>
    <col min="4620" max="4620" width="12.33203125" style="251" customWidth="1"/>
    <col min="4621" max="4621" width="10.6640625" style="251" customWidth="1"/>
    <col min="4622" max="4622" width="4.33203125" style="251" customWidth="1"/>
    <col min="4623" max="4623" width="10.6640625" style="251" customWidth="1"/>
    <col min="4624" max="4624" width="11" style="251" customWidth="1"/>
    <col min="4625" max="4625" width="10.5" style="251" customWidth="1"/>
    <col min="4626" max="4626" width="10.83203125" style="251" customWidth="1"/>
    <col min="4627" max="4627" width="8" style="251" customWidth="1"/>
    <col min="4628" max="4628" width="10.1640625" style="251" customWidth="1"/>
    <col min="4629" max="4629" width="11.1640625" style="251" customWidth="1"/>
    <col min="4630" max="4630" width="12.1640625" style="251" customWidth="1"/>
    <col min="4631" max="4864" width="9.33203125" style="251"/>
    <col min="4865" max="4865" width="20.5" style="251" customWidth="1"/>
    <col min="4866" max="4866" width="8" style="251" customWidth="1"/>
    <col min="4867" max="4867" width="8.33203125" style="251" customWidth="1"/>
    <col min="4868" max="4868" width="8" style="251" customWidth="1"/>
    <col min="4869" max="4869" width="7.6640625" style="251" customWidth="1"/>
    <col min="4870" max="4870" width="11.83203125" style="251" customWidth="1"/>
    <col min="4871" max="4871" width="11.5" style="251" customWidth="1"/>
    <col min="4872" max="4872" width="10.1640625" style="251" customWidth="1"/>
    <col min="4873" max="4873" width="11.83203125" style="251" customWidth="1"/>
    <col min="4874" max="4874" width="10.83203125" style="251" customWidth="1"/>
    <col min="4875" max="4875" width="11.33203125" style="251" customWidth="1"/>
    <col min="4876" max="4876" width="12.33203125" style="251" customWidth="1"/>
    <col min="4877" max="4877" width="10.6640625" style="251" customWidth="1"/>
    <col min="4878" max="4878" width="4.33203125" style="251" customWidth="1"/>
    <col min="4879" max="4879" width="10.6640625" style="251" customWidth="1"/>
    <col min="4880" max="4880" width="11" style="251" customWidth="1"/>
    <col min="4881" max="4881" width="10.5" style="251" customWidth="1"/>
    <col min="4882" max="4882" width="10.83203125" style="251" customWidth="1"/>
    <col min="4883" max="4883" width="8" style="251" customWidth="1"/>
    <col min="4884" max="4884" width="10.1640625" style="251" customWidth="1"/>
    <col min="4885" max="4885" width="11.1640625" style="251" customWidth="1"/>
    <col min="4886" max="4886" width="12.1640625" style="251" customWidth="1"/>
    <col min="4887" max="5120" width="9.33203125" style="251"/>
    <col min="5121" max="5121" width="20.5" style="251" customWidth="1"/>
    <col min="5122" max="5122" width="8" style="251" customWidth="1"/>
    <col min="5123" max="5123" width="8.33203125" style="251" customWidth="1"/>
    <col min="5124" max="5124" width="8" style="251" customWidth="1"/>
    <col min="5125" max="5125" width="7.6640625" style="251" customWidth="1"/>
    <col min="5126" max="5126" width="11.83203125" style="251" customWidth="1"/>
    <col min="5127" max="5127" width="11.5" style="251" customWidth="1"/>
    <col min="5128" max="5128" width="10.1640625" style="251" customWidth="1"/>
    <col min="5129" max="5129" width="11.83203125" style="251" customWidth="1"/>
    <col min="5130" max="5130" width="10.83203125" style="251" customWidth="1"/>
    <col min="5131" max="5131" width="11.33203125" style="251" customWidth="1"/>
    <col min="5132" max="5132" width="12.33203125" style="251" customWidth="1"/>
    <col min="5133" max="5133" width="10.6640625" style="251" customWidth="1"/>
    <col min="5134" max="5134" width="4.33203125" style="251" customWidth="1"/>
    <col min="5135" max="5135" width="10.6640625" style="251" customWidth="1"/>
    <col min="5136" max="5136" width="11" style="251" customWidth="1"/>
    <col min="5137" max="5137" width="10.5" style="251" customWidth="1"/>
    <col min="5138" max="5138" width="10.83203125" style="251" customWidth="1"/>
    <col min="5139" max="5139" width="8" style="251" customWidth="1"/>
    <col min="5140" max="5140" width="10.1640625" style="251" customWidth="1"/>
    <col min="5141" max="5141" width="11.1640625" style="251" customWidth="1"/>
    <col min="5142" max="5142" width="12.1640625" style="251" customWidth="1"/>
    <col min="5143" max="5376" width="9.33203125" style="251"/>
    <col min="5377" max="5377" width="20.5" style="251" customWidth="1"/>
    <col min="5378" max="5378" width="8" style="251" customWidth="1"/>
    <col min="5379" max="5379" width="8.33203125" style="251" customWidth="1"/>
    <col min="5380" max="5380" width="8" style="251" customWidth="1"/>
    <col min="5381" max="5381" width="7.6640625" style="251" customWidth="1"/>
    <col min="5382" max="5382" width="11.83203125" style="251" customWidth="1"/>
    <col min="5383" max="5383" width="11.5" style="251" customWidth="1"/>
    <col min="5384" max="5384" width="10.1640625" style="251" customWidth="1"/>
    <col min="5385" max="5385" width="11.83203125" style="251" customWidth="1"/>
    <col min="5386" max="5386" width="10.83203125" style="251" customWidth="1"/>
    <col min="5387" max="5387" width="11.33203125" style="251" customWidth="1"/>
    <col min="5388" max="5388" width="12.33203125" style="251" customWidth="1"/>
    <col min="5389" max="5389" width="10.6640625" style="251" customWidth="1"/>
    <col min="5390" max="5390" width="4.33203125" style="251" customWidth="1"/>
    <col min="5391" max="5391" width="10.6640625" style="251" customWidth="1"/>
    <col min="5392" max="5392" width="11" style="251" customWidth="1"/>
    <col min="5393" max="5393" width="10.5" style="251" customWidth="1"/>
    <col min="5394" max="5394" width="10.83203125" style="251" customWidth="1"/>
    <col min="5395" max="5395" width="8" style="251" customWidth="1"/>
    <col min="5396" max="5396" width="10.1640625" style="251" customWidth="1"/>
    <col min="5397" max="5397" width="11.1640625" style="251" customWidth="1"/>
    <col min="5398" max="5398" width="12.1640625" style="251" customWidth="1"/>
    <col min="5399" max="5632" width="9.33203125" style="251"/>
    <col min="5633" max="5633" width="20.5" style="251" customWidth="1"/>
    <col min="5634" max="5634" width="8" style="251" customWidth="1"/>
    <col min="5635" max="5635" width="8.33203125" style="251" customWidth="1"/>
    <col min="5636" max="5636" width="8" style="251" customWidth="1"/>
    <col min="5637" max="5637" width="7.6640625" style="251" customWidth="1"/>
    <col min="5638" max="5638" width="11.83203125" style="251" customWidth="1"/>
    <col min="5639" max="5639" width="11.5" style="251" customWidth="1"/>
    <col min="5640" max="5640" width="10.1640625" style="251" customWidth="1"/>
    <col min="5641" max="5641" width="11.83203125" style="251" customWidth="1"/>
    <col min="5642" max="5642" width="10.83203125" style="251" customWidth="1"/>
    <col min="5643" max="5643" width="11.33203125" style="251" customWidth="1"/>
    <col min="5644" max="5644" width="12.33203125" style="251" customWidth="1"/>
    <col min="5645" max="5645" width="10.6640625" style="251" customWidth="1"/>
    <col min="5646" max="5646" width="4.33203125" style="251" customWidth="1"/>
    <col min="5647" max="5647" width="10.6640625" style="251" customWidth="1"/>
    <col min="5648" max="5648" width="11" style="251" customWidth="1"/>
    <col min="5649" max="5649" width="10.5" style="251" customWidth="1"/>
    <col min="5650" max="5650" width="10.83203125" style="251" customWidth="1"/>
    <col min="5651" max="5651" width="8" style="251" customWidth="1"/>
    <col min="5652" max="5652" width="10.1640625" style="251" customWidth="1"/>
    <col min="5653" max="5653" width="11.1640625" style="251" customWidth="1"/>
    <col min="5654" max="5654" width="12.1640625" style="251" customWidth="1"/>
    <col min="5655" max="5888" width="9.33203125" style="251"/>
    <col min="5889" max="5889" width="20.5" style="251" customWidth="1"/>
    <col min="5890" max="5890" width="8" style="251" customWidth="1"/>
    <col min="5891" max="5891" width="8.33203125" style="251" customWidth="1"/>
    <col min="5892" max="5892" width="8" style="251" customWidth="1"/>
    <col min="5893" max="5893" width="7.6640625" style="251" customWidth="1"/>
    <col min="5894" max="5894" width="11.83203125" style="251" customWidth="1"/>
    <col min="5895" max="5895" width="11.5" style="251" customWidth="1"/>
    <col min="5896" max="5896" width="10.1640625" style="251" customWidth="1"/>
    <col min="5897" max="5897" width="11.83203125" style="251" customWidth="1"/>
    <col min="5898" max="5898" width="10.83203125" style="251" customWidth="1"/>
    <col min="5899" max="5899" width="11.33203125" style="251" customWidth="1"/>
    <col min="5900" max="5900" width="12.33203125" style="251" customWidth="1"/>
    <col min="5901" max="5901" width="10.6640625" style="251" customWidth="1"/>
    <col min="5902" max="5902" width="4.33203125" style="251" customWidth="1"/>
    <col min="5903" max="5903" width="10.6640625" style="251" customWidth="1"/>
    <col min="5904" max="5904" width="11" style="251" customWidth="1"/>
    <col min="5905" max="5905" width="10.5" style="251" customWidth="1"/>
    <col min="5906" max="5906" width="10.83203125" style="251" customWidth="1"/>
    <col min="5907" max="5907" width="8" style="251" customWidth="1"/>
    <col min="5908" max="5908" width="10.1640625" style="251" customWidth="1"/>
    <col min="5909" max="5909" width="11.1640625" style="251" customWidth="1"/>
    <col min="5910" max="5910" width="12.1640625" style="251" customWidth="1"/>
    <col min="5911" max="6144" width="9.33203125" style="251"/>
    <col min="6145" max="6145" width="20.5" style="251" customWidth="1"/>
    <col min="6146" max="6146" width="8" style="251" customWidth="1"/>
    <col min="6147" max="6147" width="8.33203125" style="251" customWidth="1"/>
    <col min="6148" max="6148" width="8" style="251" customWidth="1"/>
    <col min="6149" max="6149" width="7.6640625" style="251" customWidth="1"/>
    <col min="6150" max="6150" width="11.83203125" style="251" customWidth="1"/>
    <col min="6151" max="6151" width="11.5" style="251" customWidth="1"/>
    <col min="6152" max="6152" width="10.1640625" style="251" customWidth="1"/>
    <col min="6153" max="6153" width="11.83203125" style="251" customWidth="1"/>
    <col min="6154" max="6154" width="10.83203125" style="251" customWidth="1"/>
    <col min="6155" max="6155" width="11.33203125" style="251" customWidth="1"/>
    <col min="6156" max="6156" width="12.33203125" style="251" customWidth="1"/>
    <col min="6157" max="6157" width="10.6640625" style="251" customWidth="1"/>
    <col min="6158" max="6158" width="4.33203125" style="251" customWidth="1"/>
    <col min="6159" max="6159" width="10.6640625" style="251" customWidth="1"/>
    <col min="6160" max="6160" width="11" style="251" customWidth="1"/>
    <col min="6161" max="6161" width="10.5" style="251" customWidth="1"/>
    <col min="6162" max="6162" width="10.83203125" style="251" customWidth="1"/>
    <col min="6163" max="6163" width="8" style="251" customWidth="1"/>
    <col min="6164" max="6164" width="10.1640625" style="251" customWidth="1"/>
    <col min="6165" max="6165" width="11.1640625" style="251" customWidth="1"/>
    <col min="6166" max="6166" width="12.1640625" style="251" customWidth="1"/>
    <col min="6167" max="6400" width="9.33203125" style="251"/>
    <col min="6401" max="6401" width="20.5" style="251" customWidth="1"/>
    <col min="6402" max="6402" width="8" style="251" customWidth="1"/>
    <col min="6403" max="6403" width="8.33203125" style="251" customWidth="1"/>
    <col min="6404" max="6404" width="8" style="251" customWidth="1"/>
    <col min="6405" max="6405" width="7.6640625" style="251" customWidth="1"/>
    <col min="6406" max="6406" width="11.83203125" style="251" customWidth="1"/>
    <col min="6407" max="6407" width="11.5" style="251" customWidth="1"/>
    <col min="6408" max="6408" width="10.1640625" style="251" customWidth="1"/>
    <col min="6409" max="6409" width="11.83203125" style="251" customWidth="1"/>
    <col min="6410" max="6410" width="10.83203125" style="251" customWidth="1"/>
    <col min="6411" max="6411" width="11.33203125" style="251" customWidth="1"/>
    <col min="6412" max="6412" width="12.33203125" style="251" customWidth="1"/>
    <col min="6413" max="6413" width="10.6640625" style="251" customWidth="1"/>
    <col min="6414" max="6414" width="4.33203125" style="251" customWidth="1"/>
    <col min="6415" max="6415" width="10.6640625" style="251" customWidth="1"/>
    <col min="6416" max="6416" width="11" style="251" customWidth="1"/>
    <col min="6417" max="6417" width="10.5" style="251" customWidth="1"/>
    <col min="6418" max="6418" width="10.83203125" style="251" customWidth="1"/>
    <col min="6419" max="6419" width="8" style="251" customWidth="1"/>
    <col min="6420" max="6420" width="10.1640625" style="251" customWidth="1"/>
    <col min="6421" max="6421" width="11.1640625" style="251" customWidth="1"/>
    <col min="6422" max="6422" width="12.1640625" style="251" customWidth="1"/>
    <col min="6423" max="6656" width="9.33203125" style="251"/>
    <col min="6657" max="6657" width="20.5" style="251" customWidth="1"/>
    <col min="6658" max="6658" width="8" style="251" customWidth="1"/>
    <col min="6659" max="6659" width="8.33203125" style="251" customWidth="1"/>
    <col min="6660" max="6660" width="8" style="251" customWidth="1"/>
    <col min="6661" max="6661" width="7.6640625" style="251" customWidth="1"/>
    <col min="6662" max="6662" width="11.83203125" style="251" customWidth="1"/>
    <col min="6663" max="6663" width="11.5" style="251" customWidth="1"/>
    <col min="6664" max="6664" width="10.1640625" style="251" customWidth="1"/>
    <col min="6665" max="6665" width="11.83203125" style="251" customWidth="1"/>
    <col min="6666" max="6666" width="10.83203125" style="251" customWidth="1"/>
    <col min="6667" max="6667" width="11.33203125" style="251" customWidth="1"/>
    <col min="6668" max="6668" width="12.33203125" style="251" customWidth="1"/>
    <col min="6669" max="6669" width="10.6640625" style="251" customWidth="1"/>
    <col min="6670" max="6670" width="4.33203125" style="251" customWidth="1"/>
    <col min="6671" max="6671" width="10.6640625" style="251" customWidth="1"/>
    <col min="6672" max="6672" width="11" style="251" customWidth="1"/>
    <col min="6673" max="6673" width="10.5" style="251" customWidth="1"/>
    <col min="6674" max="6674" width="10.83203125" style="251" customWidth="1"/>
    <col min="6675" max="6675" width="8" style="251" customWidth="1"/>
    <col min="6676" max="6676" width="10.1640625" style="251" customWidth="1"/>
    <col min="6677" max="6677" width="11.1640625" style="251" customWidth="1"/>
    <col min="6678" max="6678" width="12.1640625" style="251" customWidth="1"/>
    <col min="6679" max="6912" width="9.33203125" style="251"/>
    <col min="6913" max="6913" width="20.5" style="251" customWidth="1"/>
    <col min="6914" max="6914" width="8" style="251" customWidth="1"/>
    <col min="6915" max="6915" width="8.33203125" style="251" customWidth="1"/>
    <col min="6916" max="6916" width="8" style="251" customWidth="1"/>
    <col min="6917" max="6917" width="7.6640625" style="251" customWidth="1"/>
    <col min="6918" max="6918" width="11.83203125" style="251" customWidth="1"/>
    <col min="6919" max="6919" width="11.5" style="251" customWidth="1"/>
    <col min="6920" max="6920" width="10.1640625" style="251" customWidth="1"/>
    <col min="6921" max="6921" width="11.83203125" style="251" customWidth="1"/>
    <col min="6922" max="6922" width="10.83203125" style="251" customWidth="1"/>
    <col min="6923" max="6923" width="11.33203125" style="251" customWidth="1"/>
    <col min="6924" max="6924" width="12.33203125" style="251" customWidth="1"/>
    <col min="6925" max="6925" width="10.6640625" style="251" customWidth="1"/>
    <col min="6926" max="6926" width="4.33203125" style="251" customWidth="1"/>
    <col min="6927" max="6927" width="10.6640625" style="251" customWidth="1"/>
    <col min="6928" max="6928" width="11" style="251" customWidth="1"/>
    <col min="6929" max="6929" width="10.5" style="251" customWidth="1"/>
    <col min="6930" max="6930" width="10.83203125" style="251" customWidth="1"/>
    <col min="6931" max="6931" width="8" style="251" customWidth="1"/>
    <col min="6932" max="6932" width="10.1640625" style="251" customWidth="1"/>
    <col min="6933" max="6933" width="11.1640625" style="251" customWidth="1"/>
    <col min="6934" max="6934" width="12.1640625" style="251" customWidth="1"/>
    <col min="6935" max="7168" width="9.33203125" style="251"/>
    <col min="7169" max="7169" width="20.5" style="251" customWidth="1"/>
    <col min="7170" max="7170" width="8" style="251" customWidth="1"/>
    <col min="7171" max="7171" width="8.33203125" style="251" customWidth="1"/>
    <col min="7172" max="7172" width="8" style="251" customWidth="1"/>
    <col min="7173" max="7173" width="7.6640625" style="251" customWidth="1"/>
    <col min="7174" max="7174" width="11.83203125" style="251" customWidth="1"/>
    <col min="7175" max="7175" width="11.5" style="251" customWidth="1"/>
    <col min="7176" max="7176" width="10.1640625" style="251" customWidth="1"/>
    <col min="7177" max="7177" width="11.83203125" style="251" customWidth="1"/>
    <col min="7178" max="7178" width="10.83203125" style="251" customWidth="1"/>
    <col min="7179" max="7179" width="11.33203125" style="251" customWidth="1"/>
    <col min="7180" max="7180" width="12.33203125" style="251" customWidth="1"/>
    <col min="7181" max="7181" width="10.6640625" style="251" customWidth="1"/>
    <col min="7182" max="7182" width="4.33203125" style="251" customWidth="1"/>
    <col min="7183" max="7183" width="10.6640625" style="251" customWidth="1"/>
    <col min="7184" max="7184" width="11" style="251" customWidth="1"/>
    <col min="7185" max="7185" width="10.5" style="251" customWidth="1"/>
    <col min="7186" max="7186" width="10.83203125" style="251" customWidth="1"/>
    <col min="7187" max="7187" width="8" style="251" customWidth="1"/>
    <col min="7188" max="7188" width="10.1640625" style="251" customWidth="1"/>
    <col min="7189" max="7189" width="11.1640625" style="251" customWidth="1"/>
    <col min="7190" max="7190" width="12.1640625" style="251" customWidth="1"/>
    <col min="7191" max="7424" width="9.33203125" style="251"/>
    <col min="7425" max="7425" width="20.5" style="251" customWidth="1"/>
    <col min="7426" max="7426" width="8" style="251" customWidth="1"/>
    <col min="7427" max="7427" width="8.33203125" style="251" customWidth="1"/>
    <col min="7428" max="7428" width="8" style="251" customWidth="1"/>
    <col min="7429" max="7429" width="7.6640625" style="251" customWidth="1"/>
    <col min="7430" max="7430" width="11.83203125" style="251" customWidth="1"/>
    <col min="7431" max="7431" width="11.5" style="251" customWidth="1"/>
    <col min="7432" max="7432" width="10.1640625" style="251" customWidth="1"/>
    <col min="7433" max="7433" width="11.83203125" style="251" customWidth="1"/>
    <col min="7434" max="7434" width="10.83203125" style="251" customWidth="1"/>
    <col min="7435" max="7435" width="11.33203125" style="251" customWidth="1"/>
    <col min="7436" max="7436" width="12.33203125" style="251" customWidth="1"/>
    <col min="7437" max="7437" width="10.6640625" style="251" customWidth="1"/>
    <col min="7438" max="7438" width="4.33203125" style="251" customWidth="1"/>
    <col min="7439" max="7439" width="10.6640625" style="251" customWidth="1"/>
    <col min="7440" max="7440" width="11" style="251" customWidth="1"/>
    <col min="7441" max="7441" width="10.5" style="251" customWidth="1"/>
    <col min="7442" max="7442" width="10.83203125" style="251" customWidth="1"/>
    <col min="7443" max="7443" width="8" style="251" customWidth="1"/>
    <col min="7444" max="7444" width="10.1640625" style="251" customWidth="1"/>
    <col min="7445" max="7445" width="11.1640625" style="251" customWidth="1"/>
    <col min="7446" max="7446" width="12.1640625" style="251" customWidth="1"/>
    <col min="7447" max="7680" width="9.33203125" style="251"/>
    <col min="7681" max="7681" width="20.5" style="251" customWidth="1"/>
    <col min="7682" max="7682" width="8" style="251" customWidth="1"/>
    <col min="7683" max="7683" width="8.33203125" style="251" customWidth="1"/>
    <col min="7684" max="7684" width="8" style="251" customWidth="1"/>
    <col min="7685" max="7685" width="7.6640625" style="251" customWidth="1"/>
    <col min="7686" max="7686" width="11.83203125" style="251" customWidth="1"/>
    <col min="7687" max="7687" width="11.5" style="251" customWidth="1"/>
    <col min="7688" max="7688" width="10.1640625" style="251" customWidth="1"/>
    <col min="7689" max="7689" width="11.83203125" style="251" customWidth="1"/>
    <col min="7690" max="7690" width="10.83203125" style="251" customWidth="1"/>
    <col min="7691" max="7691" width="11.33203125" style="251" customWidth="1"/>
    <col min="7692" max="7692" width="12.33203125" style="251" customWidth="1"/>
    <col min="7693" max="7693" width="10.6640625" style="251" customWidth="1"/>
    <col min="7694" max="7694" width="4.33203125" style="251" customWidth="1"/>
    <col min="7695" max="7695" width="10.6640625" style="251" customWidth="1"/>
    <col min="7696" max="7696" width="11" style="251" customWidth="1"/>
    <col min="7697" max="7697" width="10.5" style="251" customWidth="1"/>
    <col min="7698" max="7698" width="10.83203125" style="251" customWidth="1"/>
    <col min="7699" max="7699" width="8" style="251" customWidth="1"/>
    <col min="7700" max="7700" width="10.1640625" style="251" customWidth="1"/>
    <col min="7701" max="7701" width="11.1640625" style="251" customWidth="1"/>
    <col min="7702" max="7702" width="12.1640625" style="251" customWidth="1"/>
    <col min="7703" max="7936" width="9.33203125" style="251"/>
    <col min="7937" max="7937" width="20.5" style="251" customWidth="1"/>
    <col min="7938" max="7938" width="8" style="251" customWidth="1"/>
    <col min="7939" max="7939" width="8.33203125" style="251" customWidth="1"/>
    <col min="7940" max="7940" width="8" style="251" customWidth="1"/>
    <col min="7941" max="7941" width="7.6640625" style="251" customWidth="1"/>
    <col min="7942" max="7942" width="11.83203125" style="251" customWidth="1"/>
    <col min="7943" max="7943" width="11.5" style="251" customWidth="1"/>
    <col min="7944" max="7944" width="10.1640625" style="251" customWidth="1"/>
    <col min="7945" max="7945" width="11.83203125" style="251" customWidth="1"/>
    <col min="7946" max="7946" width="10.83203125" style="251" customWidth="1"/>
    <col min="7947" max="7947" width="11.33203125" style="251" customWidth="1"/>
    <col min="7948" max="7948" width="12.33203125" style="251" customWidth="1"/>
    <col min="7949" max="7949" width="10.6640625" style="251" customWidth="1"/>
    <col min="7950" max="7950" width="4.33203125" style="251" customWidth="1"/>
    <col min="7951" max="7951" width="10.6640625" style="251" customWidth="1"/>
    <col min="7952" max="7952" width="11" style="251" customWidth="1"/>
    <col min="7953" max="7953" width="10.5" style="251" customWidth="1"/>
    <col min="7954" max="7954" width="10.83203125" style="251" customWidth="1"/>
    <col min="7955" max="7955" width="8" style="251" customWidth="1"/>
    <col min="7956" max="7956" width="10.1640625" style="251" customWidth="1"/>
    <col min="7957" max="7957" width="11.1640625" style="251" customWidth="1"/>
    <col min="7958" max="7958" width="12.1640625" style="251" customWidth="1"/>
    <col min="7959" max="8192" width="9.33203125" style="251"/>
    <col min="8193" max="8193" width="20.5" style="251" customWidth="1"/>
    <col min="8194" max="8194" width="8" style="251" customWidth="1"/>
    <col min="8195" max="8195" width="8.33203125" style="251" customWidth="1"/>
    <col min="8196" max="8196" width="8" style="251" customWidth="1"/>
    <col min="8197" max="8197" width="7.6640625" style="251" customWidth="1"/>
    <col min="8198" max="8198" width="11.83203125" style="251" customWidth="1"/>
    <col min="8199" max="8199" width="11.5" style="251" customWidth="1"/>
    <col min="8200" max="8200" width="10.1640625" style="251" customWidth="1"/>
    <col min="8201" max="8201" width="11.83203125" style="251" customWidth="1"/>
    <col min="8202" max="8202" width="10.83203125" style="251" customWidth="1"/>
    <col min="8203" max="8203" width="11.33203125" style="251" customWidth="1"/>
    <col min="8204" max="8204" width="12.33203125" style="251" customWidth="1"/>
    <col min="8205" max="8205" width="10.6640625" style="251" customWidth="1"/>
    <col min="8206" max="8206" width="4.33203125" style="251" customWidth="1"/>
    <col min="8207" max="8207" width="10.6640625" style="251" customWidth="1"/>
    <col min="8208" max="8208" width="11" style="251" customWidth="1"/>
    <col min="8209" max="8209" width="10.5" style="251" customWidth="1"/>
    <col min="8210" max="8210" width="10.83203125" style="251" customWidth="1"/>
    <col min="8211" max="8211" width="8" style="251" customWidth="1"/>
    <col min="8212" max="8212" width="10.1640625" style="251" customWidth="1"/>
    <col min="8213" max="8213" width="11.1640625" style="251" customWidth="1"/>
    <col min="8214" max="8214" width="12.1640625" style="251" customWidth="1"/>
    <col min="8215" max="8448" width="9.33203125" style="251"/>
    <col min="8449" max="8449" width="20.5" style="251" customWidth="1"/>
    <col min="8450" max="8450" width="8" style="251" customWidth="1"/>
    <col min="8451" max="8451" width="8.33203125" style="251" customWidth="1"/>
    <col min="8452" max="8452" width="8" style="251" customWidth="1"/>
    <col min="8453" max="8453" width="7.6640625" style="251" customWidth="1"/>
    <col min="8454" max="8454" width="11.83203125" style="251" customWidth="1"/>
    <col min="8455" max="8455" width="11.5" style="251" customWidth="1"/>
    <col min="8456" max="8456" width="10.1640625" style="251" customWidth="1"/>
    <col min="8457" max="8457" width="11.83203125" style="251" customWidth="1"/>
    <col min="8458" max="8458" width="10.83203125" style="251" customWidth="1"/>
    <col min="8459" max="8459" width="11.33203125" style="251" customWidth="1"/>
    <col min="8460" max="8460" width="12.33203125" style="251" customWidth="1"/>
    <col min="8461" max="8461" width="10.6640625" style="251" customWidth="1"/>
    <col min="8462" max="8462" width="4.33203125" style="251" customWidth="1"/>
    <col min="8463" max="8463" width="10.6640625" style="251" customWidth="1"/>
    <col min="8464" max="8464" width="11" style="251" customWidth="1"/>
    <col min="8465" max="8465" width="10.5" style="251" customWidth="1"/>
    <col min="8466" max="8466" width="10.83203125" style="251" customWidth="1"/>
    <col min="8467" max="8467" width="8" style="251" customWidth="1"/>
    <col min="8468" max="8468" width="10.1640625" style="251" customWidth="1"/>
    <col min="8469" max="8469" width="11.1640625" style="251" customWidth="1"/>
    <col min="8470" max="8470" width="12.1640625" style="251" customWidth="1"/>
    <col min="8471" max="8704" width="9.33203125" style="251"/>
    <col min="8705" max="8705" width="20.5" style="251" customWidth="1"/>
    <col min="8706" max="8706" width="8" style="251" customWidth="1"/>
    <col min="8707" max="8707" width="8.33203125" style="251" customWidth="1"/>
    <col min="8708" max="8708" width="8" style="251" customWidth="1"/>
    <col min="8709" max="8709" width="7.6640625" style="251" customWidth="1"/>
    <col min="8710" max="8710" width="11.83203125" style="251" customWidth="1"/>
    <col min="8711" max="8711" width="11.5" style="251" customWidth="1"/>
    <col min="8712" max="8712" width="10.1640625" style="251" customWidth="1"/>
    <col min="8713" max="8713" width="11.83203125" style="251" customWidth="1"/>
    <col min="8714" max="8714" width="10.83203125" style="251" customWidth="1"/>
    <col min="8715" max="8715" width="11.33203125" style="251" customWidth="1"/>
    <col min="8716" max="8716" width="12.33203125" style="251" customWidth="1"/>
    <col min="8717" max="8717" width="10.6640625" style="251" customWidth="1"/>
    <col min="8718" max="8718" width="4.33203125" style="251" customWidth="1"/>
    <col min="8719" max="8719" width="10.6640625" style="251" customWidth="1"/>
    <col min="8720" max="8720" width="11" style="251" customWidth="1"/>
    <col min="8721" max="8721" width="10.5" style="251" customWidth="1"/>
    <col min="8722" max="8722" width="10.83203125" style="251" customWidth="1"/>
    <col min="8723" max="8723" width="8" style="251" customWidth="1"/>
    <col min="8724" max="8724" width="10.1640625" style="251" customWidth="1"/>
    <col min="8725" max="8725" width="11.1640625" style="251" customWidth="1"/>
    <col min="8726" max="8726" width="12.1640625" style="251" customWidth="1"/>
    <col min="8727" max="8960" width="9.33203125" style="251"/>
    <col min="8961" max="8961" width="20.5" style="251" customWidth="1"/>
    <col min="8962" max="8962" width="8" style="251" customWidth="1"/>
    <col min="8963" max="8963" width="8.33203125" style="251" customWidth="1"/>
    <col min="8964" max="8964" width="8" style="251" customWidth="1"/>
    <col min="8965" max="8965" width="7.6640625" style="251" customWidth="1"/>
    <col min="8966" max="8966" width="11.83203125" style="251" customWidth="1"/>
    <col min="8967" max="8967" width="11.5" style="251" customWidth="1"/>
    <col min="8968" max="8968" width="10.1640625" style="251" customWidth="1"/>
    <col min="8969" max="8969" width="11.83203125" style="251" customWidth="1"/>
    <col min="8970" max="8970" width="10.83203125" style="251" customWidth="1"/>
    <col min="8971" max="8971" width="11.33203125" style="251" customWidth="1"/>
    <col min="8972" max="8972" width="12.33203125" style="251" customWidth="1"/>
    <col min="8973" max="8973" width="10.6640625" style="251" customWidth="1"/>
    <col min="8974" max="8974" width="4.33203125" style="251" customWidth="1"/>
    <col min="8975" max="8975" width="10.6640625" style="251" customWidth="1"/>
    <col min="8976" max="8976" width="11" style="251" customWidth="1"/>
    <col min="8977" max="8977" width="10.5" style="251" customWidth="1"/>
    <col min="8978" max="8978" width="10.83203125" style="251" customWidth="1"/>
    <col min="8979" max="8979" width="8" style="251" customWidth="1"/>
    <col min="8980" max="8980" width="10.1640625" style="251" customWidth="1"/>
    <col min="8981" max="8981" width="11.1640625" style="251" customWidth="1"/>
    <col min="8982" max="8982" width="12.1640625" style="251" customWidth="1"/>
    <col min="8983" max="9216" width="9.33203125" style="251"/>
    <col min="9217" max="9217" width="20.5" style="251" customWidth="1"/>
    <col min="9218" max="9218" width="8" style="251" customWidth="1"/>
    <col min="9219" max="9219" width="8.33203125" style="251" customWidth="1"/>
    <col min="9220" max="9220" width="8" style="251" customWidth="1"/>
    <col min="9221" max="9221" width="7.6640625" style="251" customWidth="1"/>
    <col min="9222" max="9222" width="11.83203125" style="251" customWidth="1"/>
    <col min="9223" max="9223" width="11.5" style="251" customWidth="1"/>
    <col min="9224" max="9224" width="10.1640625" style="251" customWidth="1"/>
    <col min="9225" max="9225" width="11.83203125" style="251" customWidth="1"/>
    <col min="9226" max="9226" width="10.83203125" style="251" customWidth="1"/>
    <col min="9227" max="9227" width="11.33203125" style="251" customWidth="1"/>
    <col min="9228" max="9228" width="12.33203125" style="251" customWidth="1"/>
    <col min="9229" max="9229" width="10.6640625" style="251" customWidth="1"/>
    <col min="9230" max="9230" width="4.33203125" style="251" customWidth="1"/>
    <col min="9231" max="9231" width="10.6640625" style="251" customWidth="1"/>
    <col min="9232" max="9232" width="11" style="251" customWidth="1"/>
    <col min="9233" max="9233" width="10.5" style="251" customWidth="1"/>
    <col min="9234" max="9234" width="10.83203125" style="251" customWidth="1"/>
    <col min="9235" max="9235" width="8" style="251" customWidth="1"/>
    <col min="9236" max="9236" width="10.1640625" style="251" customWidth="1"/>
    <col min="9237" max="9237" width="11.1640625" style="251" customWidth="1"/>
    <col min="9238" max="9238" width="12.1640625" style="251" customWidth="1"/>
    <col min="9239" max="9472" width="9.33203125" style="251"/>
    <col min="9473" max="9473" width="20.5" style="251" customWidth="1"/>
    <col min="9474" max="9474" width="8" style="251" customWidth="1"/>
    <col min="9475" max="9475" width="8.33203125" style="251" customWidth="1"/>
    <col min="9476" max="9476" width="8" style="251" customWidth="1"/>
    <col min="9477" max="9477" width="7.6640625" style="251" customWidth="1"/>
    <col min="9478" max="9478" width="11.83203125" style="251" customWidth="1"/>
    <col min="9479" max="9479" width="11.5" style="251" customWidth="1"/>
    <col min="9480" max="9480" width="10.1640625" style="251" customWidth="1"/>
    <col min="9481" max="9481" width="11.83203125" style="251" customWidth="1"/>
    <col min="9482" max="9482" width="10.83203125" style="251" customWidth="1"/>
    <col min="9483" max="9483" width="11.33203125" style="251" customWidth="1"/>
    <col min="9484" max="9484" width="12.33203125" style="251" customWidth="1"/>
    <col min="9485" max="9485" width="10.6640625" style="251" customWidth="1"/>
    <col min="9486" max="9486" width="4.33203125" style="251" customWidth="1"/>
    <col min="9487" max="9487" width="10.6640625" style="251" customWidth="1"/>
    <col min="9488" max="9488" width="11" style="251" customWidth="1"/>
    <col min="9489" max="9489" width="10.5" style="251" customWidth="1"/>
    <col min="9490" max="9490" width="10.83203125" style="251" customWidth="1"/>
    <col min="9491" max="9491" width="8" style="251" customWidth="1"/>
    <col min="9492" max="9492" width="10.1640625" style="251" customWidth="1"/>
    <col min="9493" max="9493" width="11.1640625" style="251" customWidth="1"/>
    <col min="9494" max="9494" width="12.1640625" style="251" customWidth="1"/>
    <col min="9495" max="9728" width="9.33203125" style="251"/>
    <col min="9729" max="9729" width="20.5" style="251" customWidth="1"/>
    <col min="9730" max="9730" width="8" style="251" customWidth="1"/>
    <col min="9731" max="9731" width="8.33203125" style="251" customWidth="1"/>
    <col min="9732" max="9732" width="8" style="251" customWidth="1"/>
    <col min="9733" max="9733" width="7.6640625" style="251" customWidth="1"/>
    <col min="9734" max="9734" width="11.83203125" style="251" customWidth="1"/>
    <col min="9735" max="9735" width="11.5" style="251" customWidth="1"/>
    <col min="9736" max="9736" width="10.1640625" style="251" customWidth="1"/>
    <col min="9737" max="9737" width="11.83203125" style="251" customWidth="1"/>
    <col min="9738" max="9738" width="10.83203125" style="251" customWidth="1"/>
    <col min="9739" max="9739" width="11.33203125" style="251" customWidth="1"/>
    <col min="9740" max="9740" width="12.33203125" style="251" customWidth="1"/>
    <col min="9741" max="9741" width="10.6640625" style="251" customWidth="1"/>
    <col min="9742" max="9742" width="4.33203125" style="251" customWidth="1"/>
    <col min="9743" max="9743" width="10.6640625" style="251" customWidth="1"/>
    <col min="9744" max="9744" width="11" style="251" customWidth="1"/>
    <col min="9745" max="9745" width="10.5" style="251" customWidth="1"/>
    <col min="9746" max="9746" width="10.83203125" style="251" customWidth="1"/>
    <col min="9747" max="9747" width="8" style="251" customWidth="1"/>
    <col min="9748" max="9748" width="10.1640625" style="251" customWidth="1"/>
    <col min="9749" max="9749" width="11.1640625" style="251" customWidth="1"/>
    <col min="9750" max="9750" width="12.1640625" style="251" customWidth="1"/>
    <col min="9751" max="9984" width="9.33203125" style="251"/>
    <col min="9985" max="9985" width="20.5" style="251" customWidth="1"/>
    <col min="9986" max="9986" width="8" style="251" customWidth="1"/>
    <col min="9987" max="9987" width="8.33203125" style="251" customWidth="1"/>
    <col min="9988" max="9988" width="8" style="251" customWidth="1"/>
    <col min="9989" max="9989" width="7.6640625" style="251" customWidth="1"/>
    <col min="9990" max="9990" width="11.83203125" style="251" customWidth="1"/>
    <col min="9991" max="9991" width="11.5" style="251" customWidth="1"/>
    <col min="9992" max="9992" width="10.1640625" style="251" customWidth="1"/>
    <col min="9993" max="9993" width="11.83203125" style="251" customWidth="1"/>
    <col min="9994" max="9994" width="10.83203125" style="251" customWidth="1"/>
    <col min="9995" max="9995" width="11.33203125" style="251" customWidth="1"/>
    <col min="9996" max="9996" width="12.33203125" style="251" customWidth="1"/>
    <col min="9997" max="9997" width="10.6640625" style="251" customWidth="1"/>
    <col min="9998" max="9998" width="4.33203125" style="251" customWidth="1"/>
    <col min="9999" max="9999" width="10.6640625" style="251" customWidth="1"/>
    <col min="10000" max="10000" width="11" style="251" customWidth="1"/>
    <col min="10001" max="10001" width="10.5" style="251" customWidth="1"/>
    <col min="10002" max="10002" width="10.83203125" style="251" customWidth="1"/>
    <col min="10003" max="10003" width="8" style="251" customWidth="1"/>
    <col min="10004" max="10004" width="10.1640625" style="251" customWidth="1"/>
    <col min="10005" max="10005" width="11.1640625" style="251" customWidth="1"/>
    <col min="10006" max="10006" width="12.1640625" style="251" customWidth="1"/>
    <col min="10007" max="10240" width="9.33203125" style="251"/>
    <col min="10241" max="10241" width="20.5" style="251" customWidth="1"/>
    <col min="10242" max="10242" width="8" style="251" customWidth="1"/>
    <col min="10243" max="10243" width="8.33203125" style="251" customWidth="1"/>
    <col min="10244" max="10244" width="8" style="251" customWidth="1"/>
    <col min="10245" max="10245" width="7.6640625" style="251" customWidth="1"/>
    <col min="10246" max="10246" width="11.83203125" style="251" customWidth="1"/>
    <col min="10247" max="10247" width="11.5" style="251" customWidth="1"/>
    <col min="10248" max="10248" width="10.1640625" style="251" customWidth="1"/>
    <col min="10249" max="10249" width="11.83203125" style="251" customWidth="1"/>
    <col min="10250" max="10250" width="10.83203125" style="251" customWidth="1"/>
    <col min="10251" max="10251" width="11.33203125" style="251" customWidth="1"/>
    <col min="10252" max="10252" width="12.33203125" style="251" customWidth="1"/>
    <col min="10253" max="10253" width="10.6640625" style="251" customWidth="1"/>
    <col min="10254" max="10254" width="4.33203125" style="251" customWidth="1"/>
    <col min="10255" max="10255" width="10.6640625" style="251" customWidth="1"/>
    <col min="10256" max="10256" width="11" style="251" customWidth="1"/>
    <col min="10257" max="10257" width="10.5" style="251" customWidth="1"/>
    <col min="10258" max="10258" width="10.83203125" style="251" customWidth="1"/>
    <col min="10259" max="10259" width="8" style="251" customWidth="1"/>
    <col min="10260" max="10260" width="10.1640625" style="251" customWidth="1"/>
    <col min="10261" max="10261" width="11.1640625" style="251" customWidth="1"/>
    <col min="10262" max="10262" width="12.1640625" style="251" customWidth="1"/>
    <col min="10263" max="10496" width="9.33203125" style="251"/>
    <col min="10497" max="10497" width="20.5" style="251" customWidth="1"/>
    <col min="10498" max="10498" width="8" style="251" customWidth="1"/>
    <col min="10499" max="10499" width="8.33203125" style="251" customWidth="1"/>
    <col min="10500" max="10500" width="8" style="251" customWidth="1"/>
    <col min="10501" max="10501" width="7.6640625" style="251" customWidth="1"/>
    <col min="10502" max="10502" width="11.83203125" style="251" customWidth="1"/>
    <col min="10503" max="10503" width="11.5" style="251" customWidth="1"/>
    <col min="10504" max="10504" width="10.1640625" style="251" customWidth="1"/>
    <col min="10505" max="10505" width="11.83203125" style="251" customWidth="1"/>
    <col min="10506" max="10506" width="10.83203125" style="251" customWidth="1"/>
    <col min="10507" max="10507" width="11.33203125" style="251" customWidth="1"/>
    <col min="10508" max="10508" width="12.33203125" style="251" customWidth="1"/>
    <col min="10509" max="10509" width="10.6640625" style="251" customWidth="1"/>
    <col min="10510" max="10510" width="4.33203125" style="251" customWidth="1"/>
    <col min="10511" max="10511" width="10.6640625" style="251" customWidth="1"/>
    <col min="10512" max="10512" width="11" style="251" customWidth="1"/>
    <col min="10513" max="10513" width="10.5" style="251" customWidth="1"/>
    <col min="10514" max="10514" width="10.83203125" style="251" customWidth="1"/>
    <col min="10515" max="10515" width="8" style="251" customWidth="1"/>
    <col min="10516" max="10516" width="10.1640625" style="251" customWidth="1"/>
    <col min="10517" max="10517" width="11.1640625" style="251" customWidth="1"/>
    <col min="10518" max="10518" width="12.1640625" style="251" customWidth="1"/>
    <col min="10519" max="10752" width="9.33203125" style="251"/>
    <col min="10753" max="10753" width="20.5" style="251" customWidth="1"/>
    <col min="10754" max="10754" width="8" style="251" customWidth="1"/>
    <col min="10755" max="10755" width="8.33203125" style="251" customWidth="1"/>
    <col min="10756" max="10756" width="8" style="251" customWidth="1"/>
    <col min="10757" max="10757" width="7.6640625" style="251" customWidth="1"/>
    <col min="10758" max="10758" width="11.83203125" style="251" customWidth="1"/>
    <col min="10759" max="10759" width="11.5" style="251" customWidth="1"/>
    <col min="10760" max="10760" width="10.1640625" style="251" customWidth="1"/>
    <col min="10761" max="10761" width="11.83203125" style="251" customWidth="1"/>
    <col min="10762" max="10762" width="10.83203125" style="251" customWidth="1"/>
    <col min="10763" max="10763" width="11.33203125" style="251" customWidth="1"/>
    <col min="10764" max="10764" width="12.33203125" style="251" customWidth="1"/>
    <col min="10765" max="10765" width="10.6640625" style="251" customWidth="1"/>
    <col min="10766" max="10766" width="4.33203125" style="251" customWidth="1"/>
    <col min="10767" max="10767" width="10.6640625" style="251" customWidth="1"/>
    <col min="10768" max="10768" width="11" style="251" customWidth="1"/>
    <col min="10769" max="10769" width="10.5" style="251" customWidth="1"/>
    <col min="10770" max="10770" width="10.83203125" style="251" customWidth="1"/>
    <col min="10771" max="10771" width="8" style="251" customWidth="1"/>
    <col min="10772" max="10772" width="10.1640625" style="251" customWidth="1"/>
    <col min="10773" max="10773" width="11.1640625" style="251" customWidth="1"/>
    <col min="10774" max="10774" width="12.1640625" style="251" customWidth="1"/>
    <col min="10775" max="11008" width="9.33203125" style="251"/>
    <col min="11009" max="11009" width="20.5" style="251" customWidth="1"/>
    <col min="11010" max="11010" width="8" style="251" customWidth="1"/>
    <col min="11011" max="11011" width="8.33203125" style="251" customWidth="1"/>
    <col min="11012" max="11012" width="8" style="251" customWidth="1"/>
    <col min="11013" max="11013" width="7.6640625" style="251" customWidth="1"/>
    <col min="11014" max="11014" width="11.83203125" style="251" customWidth="1"/>
    <col min="11015" max="11015" width="11.5" style="251" customWidth="1"/>
    <col min="11016" max="11016" width="10.1640625" style="251" customWidth="1"/>
    <col min="11017" max="11017" width="11.83203125" style="251" customWidth="1"/>
    <col min="11018" max="11018" width="10.83203125" style="251" customWidth="1"/>
    <col min="11019" max="11019" width="11.33203125" style="251" customWidth="1"/>
    <col min="11020" max="11020" width="12.33203125" style="251" customWidth="1"/>
    <col min="11021" max="11021" width="10.6640625" style="251" customWidth="1"/>
    <col min="11022" max="11022" width="4.33203125" style="251" customWidth="1"/>
    <col min="11023" max="11023" width="10.6640625" style="251" customWidth="1"/>
    <col min="11024" max="11024" width="11" style="251" customWidth="1"/>
    <col min="11025" max="11025" width="10.5" style="251" customWidth="1"/>
    <col min="11026" max="11026" width="10.83203125" style="251" customWidth="1"/>
    <col min="11027" max="11027" width="8" style="251" customWidth="1"/>
    <col min="11028" max="11028" width="10.1640625" style="251" customWidth="1"/>
    <col min="11029" max="11029" width="11.1640625" style="251" customWidth="1"/>
    <col min="11030" max="11030" width="12.1640625" style="251" customWidth="1"/>
    <col min="11031" max="11264" width="9.33203125" style="251"/>
    <col min="11265" max="11265" width="20.5" style="251" customWidth="1"/>
    <col min="11266" max="11266" width="8" style="251" customWidth="1"/>
    <col min="11267" max="11267" width="8.33203125" style="251" customWidth="1"/>
    <col min="11268" max="11268" width="8" style="251" customWidth="1"/>
    <col min="11269" max="11269" width="7.6640625" style="251" customWidth="1"/>
    <col min="11270" max="11270" width="11.83203125" style="251" customWidth="1"/>
    <col min="11271" max="11271" width="11.5" style="251" customWidth="1"/>
    <col min="11272" max="11272" width="10.1640625" style="251" customWidth="1"/>
    <col min="11273" max="11273" width="11.83203125" style="251" customWidth="1"/>
    <col min="11274" max="11274" width="10.83203125" style="251" customWidth="1"/>
    <col min="11275" max="11275" width="11.33203125" style="251" customWidth="1"/>
    <col min="11276" max="11276" width="12.33203125" style="251" customWidth="1"/>
    <col min="11277" max="11277" width="10.6640625" style="251" customWidth="1"/>
    <col min="11278" max="11278" width="4.33203125" style="251" customWidth="1"/>
    <col min="11279" max="11279" width="10.6640625" style="251" customWidth="1"/>
    <col min="11280" max="11280" width="11" style="251" customWidth="1"/>
    <col min="11281" max="11281" width="10.5" style="251" customWidth="1"/>
    <col min="11282" max="11282" width="10.83203125" style="251" customWidth="1"/>
    <col min="11283" max="11283" width="8" style="251" customWidth="1"/>
    <col min="11284" max="11284" width="10.1640625" style="251" customWidth="1"/>
    <col min="11285" max="11285" width="11.1640625" style="251" customWidth="1"/>
    <col min="11286" max="11286" width="12.1640625" style="251" customWidth="1"/>
    <col min="11287" max="11520" width="9.33203125" style="251"/>
    <col min="11521" max="11521" width="20.5" style="251" customWidth="1"/>
    <col min="11522" max="11522" width="8" style="251" customWidth="1"/>
    <col min="11523" max="11523" width="8.33203125" style="251" customWidth="1"/>
    <col min="11524" max="11524" width="8" style="251" customWidth="1"/>
    <col min="11525" max="11525" width="7.6640625" style="251" customWidth="1"/>
    <col min="11526" max="11526" width="11.83203125" style="251" customWidth="1"/>
    <col min="11527" max="11527" width="11.5" style="251" customWidth="1"/>
    <col min="11528" max="11528" width="10.1640625" style="251" customWidth="1"/>
    <col min="11529" max="11529" width="11.83203125" style="251" customWidth="1"/>
    <col min="11530" max="11530" width="10.83203125" style="251" customWidth="1"/>
    <col min="11531" max="11531" width="11.33203125" style="251" customWidth="1"/>
    <col min="11532" max="11532" width="12.33203125" style="251" customWidth="1"/>
    <col min="11533" max="11533" width="10.6640625" style="251" customWidth="1"/>
    <col min="11534" max="11534" width="4.33203125" style="251" customWidth="1"/>
    <col min="11535" max="11535" width="10.6640625" style="251" customWidth="1"/>
    <col min="11536" max="11536" width="11" style="251" customWidth="1"/>
    <col min="11537" max="11537" width="10.5" style="251" customWidth="1"/>
    <col min="11538" max="11538" width="10.83203125" style="251" customWidth="1"/>
    <col min="11539" max="11539" width="8" style="251" customWidth="1"/>
    <col min="11540" max="11540" width="10.1640625" style="251" customWidth="1"/>
    <col min="11541" max="11541" width="11.1640625" style="251" customWidth="1"/>
    <col min="11542" max="11542" width="12.1640625" style="251" customWidth="1"/>
    <col min="11543" max="11776" width="9.33203125" style="251"/>
    <col min="11777" max="11777" width="20.5" style="251" customWidth="1"/>
    <col min="11778" max="11778" width="8" style="251" customWidth="1"/>
    <col min="11779" max="11779" width="8.33203125" style="251" customWidth="1"/>
    <col min="11780" max="11780" width="8" style="251" customWidth="1"/>
    <col min="11781" max="11781" width="7.6640625" style="251" customWidth="1"/>
    <col min="11782" max="11782" width="11.83203125" style="251" customWidth="1"/>
    <col min="11783" max="11783" width="11.5" style="251" customWidth="1"/>
    <col min="11784" max="11784" width="10.1640625" style="251" customWidth="1"/>
    <col min="11785" max="11785" width="11.83203125" style="251" customWidth="1"/>
    <col min="11786" max="11786" width="10.83203125" style="251" customWidth="1"/>
    <col min="11787" max="11787" width="11.33203125" style="251" customWidth="1"/>
    <col min="11788" max="11788" width="12.33203125" style="251" customWidth="1"/>
    <col min="11789" max="11789" width="10.6640625" style="251" customWidth="1"/>
    <col min="11790" max="11790" width="4.33203125" style="251" customWidth="1"/>
    <col min="11791" max="11791" width="10.6640625" style="251" customWidth="1"/>
    <col min="11792" max="11792" width="11" style="251" customWidth="1"/>
    <col min="11793" max="11793" width="10.5" style="251" customWidth="1"/>
    <col min="11794" max="11794" width="10.83203125" style="251" customWidth="1"/>
    <col min="11795" max="11795" width="8" style="251" customWidth="1"/>
    <col min="11796" max="11796" width="10.1640625" style="251" customWidth="1"/>
    <col min="11797" max="11797" width="11.1640625" style="251" customWidth="1"/>
    <col min="11798" max="11798" width="12.1640625" style="251" customWidth="1"/>
    <col min="11799" max="12032" width="9.33203125" style="251"/>
    <col min="12033" max="12033" width="20.5" style="251" customWidth="1"/>
    <col min="12034" max="12034" width="8" style="251" customWidth="1"/>
    <col min="12035" max="12035" width="8.33203125" style="251" customWidth="1"/>
    <col min="12036" max="12036" width="8" style="251" customWidth="1"/>
    <col min="12037" max="12037" width="7.6640625" style="251" customWidth="1"/>
    <col min="12038" max="12038" width="11.83203125" style="251" customWidth="1"/>
    <col min="12039" max="12039" width="11.5" style="251" customWidth="1"/>
    <col min="12040" max="12040" width="10.1640625" style="251" customWidth="1"/>
    <col min="12041" max="12041" width="11.83203125" style="251" customWidth="1"/>
    <col min="12042" max="12042" width="10.83203125" style="251" customWidth="1"/>
    <col min="12043" max="12043" width="11.33203125" style="251" customWidth="1"/>
    <col min="12044" max="12044" width="12.33203125" style="251" customWidth="1"/>
    <col min="12045" max="12045" width="10.6640625" style="251" customWidth="1"/>
    <col min="12046" max="12046" width="4.33203125" style="251" customWidth="1"/>
    <col min="12047" max="12047" width="10.6640625" style="251" customWidth="1"/>
    <col min="12048" max="12048" width="11" style="251" customWidth="1"/>
    <col min="12049" max="12049" width="10.5" style="251" customWidth="1"/>
    <col min="12050" max="12050" width="10.83203125" style="251" customWidth="1"/>
    <col min="12051" max="12051" width="8" style="251" customWidth="1"/>
    <col min="12052" max="12052" width="10.1640625" style="251" customWidth="1"/>
    <col min="12053" max="12053" width="11.1640625" style="251" customWidth="1"/>
    <col min="12054" max="12054" width="12.1640625" style="251" customWidth="1"/>
    <col min="12055" max="12288" width="9.33203125" style="251"/>
    <col min="12289" max="12289" width="20.5" style="251" customWidth="1"/>
    <col min="12290" max="12290" width="8" style="251" customWidth="1"/>
    <col min="12291" max="12291" width="8.33203125" style="251" customWidth="1"/>
    <col min="12292" max="12292" width="8" style="251" customWidth="1"/>
    <col min="12293" max="12293" width="7.6640625" style="251" customWidth="1"/>
    <col min="12294" max="12294" width="11.83203125" style="251" customWidth="1"/>
    <col min="12295" max="12295" width="11.5" style="251" customWidth="1"/>
    <col min="12296" max="12296" width="10.1640625" style="251" customWidth="1"/>
    <col min="12297" max="12297" width="11.83203125" style="251" customWidth="1"/>
    <col min="12298" max="12298" width="10.83203125" style="251" customWidth="1"/>
    <col min="12299" max="12299" width="11.33203125" style="251" customWidth="1"/>
    <col min="12300" max="12300" width="12.33203125" style="251" customWidth="1"/>
    <col min="12301" max="12301" width="10.6640625" style="251" customWidth="1"/>
    <col min="12302" max="12302" width="4.33203125" style="251" customWidth="1"/>
    <col min="12303" max="12303" width="10.6640625" style="251" customWidth="1"/>
    <col min="12304" max="12304" width="11" style="251" customWidth="1"/>
    <col min="12305" max="12305" width="10.5" style="251" customWidth="1"/>
    <col min="12306" max="12306" width="10.83203125" style="251" customWidth="1"/>
    <col min="12307" max="12307" width="8" style="251" customWidth="1"/>
    <col min="12308" max="12308" width="10.1640625" style="251" customWidth="1"/>
    <col min="12309" max="12309" width="11.1640625" style="251" customWidth="1"/>
    <col min="12310" max="12310" width="12.1640625" style="251" customWidth="1"/>
    <col min="12311" max="12544" width="9.33203125" style="251"/>
    <col min="12545" max="12545" width="20.5" style="251" customWidth="1"/>
    <col min="12546" max="12546" width="8" style="251" customWidth="1"/>
    <col min="12547" max="12547" width="8.33203125" style="251" customWidth="1"/>
    <col min="12548" max="12548" width="8" style="251" customWidth="1"/>
    <col min="12549" max="12549" width="7.6640625" style="251" customWidth="1"/>
    <col min="12550" max="12550" width="11.83203125" style="251" customWidth="1"/>
    <col min="12551" max="12551" width="11.5" style="251" customWidth="1"/>
    <col min="12552" max="12552" width="10.1640625" style="251" customWidth="1"/>
    <col min="12553" max="12553" width="11.83203125" style="251" customWidth="1"/>
    <col min="12554" max="12554" width="10.83203125" style="251" customWidth="1"/>
    <col min="12555" max="12555" width="11.33203125" style="251" customWidth="1"/>
    <col min="12556" max="12556" width="12.33203125" style="251" customWidth="1"/>
    <col min="12557" max="12557" width="10.6640625" style="251" customWidth="1"/>
    <col min="12558" max="12558" width="4.33203125" style="251" customWidth="1"/>
    <col min="12559" max="12559" width="10.6640625" style="251" customWidth="1"/>
    <col min="12560" max="12560" width="11" style="251" customWidth="1"/>
    <col min="12561" max="12561" width="10.5" style="251" customWidth="1"/>
    <col min="12562" max="12562" width="10.83203125" style="251" customWidth="1"/>
    <col min="12563" max="12563" width="8" style="251" customWidth="1"/>
    <col min="12564" max="12564" width="10.1640625" style="251" customWidth="1"/>
    <col min="12565" max="12565" width="11.1640625" style="251" customWidth="1"/>
    <col min="12566" max="12566" width="12.1640625" style="251" customWidth="1"/>
    <col min="12567" max="12800" width="9.33203125" style="251"/>
    <col min="12801" max="12801" width="20.5" style="251" customWidth="1"/>
    <col min="12802" max="12802" width="8" style="251" customWidth="1"/>
    <col min="12803" max="12803" width="8.33203125" style="251" customWidth="1"/>
    <col min="12804" max="12804" width="8" style="251" customWidth="1"/>
    <col min="12805" max="12805" width="7.6640625" style="251" customWidth="1"/>
    <col min="12806" max="12806" width="11.83203125" style="251" customWidth="1"/>
    <col min="12807" max="12807" width="11.5" style="251" customWidth="1"/>
    <col min="12808" max="12808" width="10.1640625" style="251" customWidth="1"/>
    <col min="12809" max="12809" width="11.83203125" style="251" customWidth="1"/>
    <col min="12810" max="12810" width="10.83203125" style="251" customWidth="1"/>
    <col min="12811" max="12811" width="11.33203125" style="251" customWidth="1"/>
    <col min="12812" max="12812" width="12.33203125" style="251" customWidth="1"/>
    <col min="12813" max="12813" width="10.6640625" style="251" customWidth="1"/>
    <col min="12814" max="12814" width="4.33203125" style="251" customWidth="1"/>
    <col min="12815" max="12815" width="10.6640625" style="251" customWidth="1"/>
    <col min="12816" max="12816" width="11" style="251" customWidth="1"/>
    <col min="12817" max="12817" width="10.5" style="251" customWidth="1"/>
    <col min="12818" max="12818" width="10.83203125" style="251" customWidth="1"/>
    <col min="12819" max="12819" width="8" style="251" customWidth="1"/>
    <col min="12820" max="12820" width="10.1640625" style="251" customWidth="1"/>
    <col min="12821" max="12821" width="11.1640625" style="251" customWidth="1"/>
    <col min="12822" max="12822" width="12.1640625" style="251" customWidth="1"/>
    <col min="12823" max="13056" width="9.33203125" style="251"/>
    <col min="13057" max="13057" width="20.5" style="251" customWidth="1"/>
    <col min="13058" max="13058" width="8" style="251" customWidth="1"/>
    <col min="13059" max="13059" width="8.33203125" style="251" customWidth="1"/>
    <col min="13060" max="13060" width="8" style="251" customWidth="1"/>
    <col min="13061" max="13061" width="7.6640625" style="251" customWidth="1"/>
    <col min="13062" max="13062" width="11.83203125" style="251" customWidth="1"/>
    <col min="13063" max="13063" width="11.5" style="251" customWidth="1"/>
    <col min="13064" max="13064" width="10.1640625" style="251" customWidth="1"/>
    <col min="13065" max="13065" width="11.83203125" style="251" customWidth="1"/>
    <col min="13066" max="13066" width="10.83203125" style="251" customWidth="1"/>
    <col min="13067" max="13067" width="11.33203125" style="251" customWidth="1"/>
    <col min="13068" max="13068" width="12.33203125" style="251" customWidth="1"/>
    <col min="13069" max="13069" width="10.6640625" style="251" customWidth="1"/>
    <col min="13070" max="13070" width="4.33203125" style="251" customWidth="1"/>
    <col min="13071" max="13071" width="10.6640625" style="251" customWidth="1"/>
    <col min="13072" max="13072" width="11" style="251" customWidth="1"/>
    <col min="13073" max="13073" width="10.5" style="251" customWidth="1"/>
    <col min="13074" max="13074" width="10.83203125" style="251" customWidth="1"/>
    <col min="13075" max="13075" width="8" style="251" customWidth="1"/>
    <col min="13076" max="13076" width="10.1640625" style="251" customWidth="1"/>
    <col min="13077" max="13077" width="11.1640625" style="251" customWidth="1"/>
    <col min="13078" max="13078" width="12.1640625" style="251" customWidth="1"/>
    <col min="13079" max="13312" width="9.33203125" style="251"/>
    <col min="13313" max="13313" width="20.5" style="251" customWidth="1"/>
    <col min="13314" max="13314" width="8" style="251" customWidth="1"/>
    <col min="13315" max="13315" width="8.33203125" style="251" customWidth="1"/>
    <col min="13316" max="13316" width="8" style="251" customWidth="1"/>
    <col min="13317" max="13317" width="7.6640625" style="251" customWidth="1"/>
    <col min="13318" max="13318" width="11.83203125" style="251" customWidth="1"/>
    <col min="13319" max="13319" width="11.5" style="251" customWidth="1"/>
    <col min="13320" max="13320" width="10.1640625" style="251" customWidth="1"/>
    <col min="13321" max="13321" width="11.83203125" style="251" customWidth="1"/>
    <col min="13322" max="13322" width="10.83203125" style="251" customWidth="1"/>
    <col min="13323" max="13323" width="11.33203125" style="251" customWidth="1"/>
    <col min="13324" max="13324" width="12.33203125" style="251" customWidth="1"/>
    <col min="13325" max="13325" width="10.6640625" style="251" customWidth="1"/>
    <col min="13326" max="13326" width="4.33203125" style="251" customWidth="1"/>
    <col min="13327" max="13327" width="10.6640625" style="251" customWidth="1"/>
    <col min="13328" max="13328" width="11" style="251" customWidth="1"/>
    <col min="13329" max="13329" width="10.5" style="251" customWidth="1"/>
    <col min="13330" max="13330" width="10.83203125" style="251" customWidth="1"/>
    <col min="13331" max="13331" width="8" style="251" customWidth="1"/>
    <col min="13332" max="13332" width="10.1640625" style="251" customWidth="1"/>
    <col min="13333" max="13333" width="11.1640625" style="251" customWidth="1"/>
    <col min="13334" max="13334" width="12.1640625" style="251" customWidth="1"/>
    <col min="13335" max="13568" width="9.33203125" style="251"/>
    <col min="13569" max="13569" width="20.5" style="251" customWidth="1"/>
    <col min="13570" max="13570" width="8" style="251" customWidth="1"/>
    <col min="13571" max="13571" width="8.33203125" style="251" customWidth="1"/>
    <col min="13572" max="13572" width="8" style="251" customWidth="1"/>
    <col min="13573" max="13573" width="7.6640625" style="251" customWidth="1"/>
    <col min="13574" max="13574" width="11.83203125" style="251" customWidth="1"/>
    <col min="13575" max="13575" width="11.5" style="251" customWidth="1"/>
    <col min="13576" max="13576" width="10.1640625" style="251" customWidth="1"/>
    <col min="13577" max="13577" width="11.83203125" style="251" customWidth="1"/>
    <col min="13578" max="13578" width="10.83203125" style="251" customWidth="1"/>
    <col min="13579" max="13579" width="11.33203125" style="251" customWidth="1"/>
    <col min="13580" max="13580" width="12.33203125" style="251" customWidth="1"/>
    <col min="13581" max="13581" width="10.6640625" style="251" customWidth="1"/>
    <col min="13582" max="13582" width="4.33203125" style="251" customWidth="1"/>
    <col min="13583" max="13583" width="10.6640625" style="251" customWidth="1"/>
    <col min="13584" max="13584" width="11" style="251" customWidth="1"/>
    <col min="13585" max="13585" width="10.5" style="251" customWidth="1"/>
    <col min="13586" max="13586" width="10.83203125" style="251" customWidth="1"/>
    <col min="13587" max="13587" width="8" style="251" customWidth="1"/>
    <col min="13588" max="13588" width="10.1640625" style="251" customWidth="1"/>
    <col min="13589" max="13589" width="11.1640625" style="251" customWidth="1"/>
    <col min="13590" max="13590" width="12.1640625" style="251" customWidth="1"/>
    <col min="13591" max="13824" width="9.33203125" style="251"/>
    <col min="13825" max="13825" width="20.5" style="251" customWidth="1"/>
    <col min="13826" max="13826" width="8" style="251" customWidth="1"/>
    <col min="13827" max="13827" width="8.33203125" style="251" customWidth="1"/>
    <col min="13828" max="13828" width="8" style="251" customWidth="1"/>
    <col min="13829" max="13829" width="7.6640625" style="251" customWidth="1"/>
    <col min="13830" max="13830" width="11.83203125" style="251" customWidth="1"/>
    <col min="13831" max="13831" width="11.5" style="251" customWidth="1"/>
    <col min="13832" max="13832" width="10.1640625" style="251" customWidth="1"/>
    <col min="13833" max="13833" width="11.83203125" style="251" customWidth="1"/>
    <col min="13834" max="13834" width="10.83203125" style="251" customWidth="1"/>
    <col min="13835" max="13835" width="11.33203125" style="251" customWidth="1"/>
    <col min="13836" max="13836" width="12.33203125" style="251" customWidth="1"/>
    <col min="13837" max="13837" width="10.6640625" style="251" customWidth="1"/>
    <col min="13838" max="13838" width="4.33203125" style="251" customWidth="1"/>
    <col min="13839" max="13839" width="10.6640625" style="251" customWidth="1"/>
    <col min="13840" max="13840" width="11" style="251" customWidth="1"/>
    <col min="13841" max="13841" width="10.5" style="251" customWidth="1"/>
    <col min="13842" max="13842" width="10.83203125" style="251" customWidth="1"/>
    <col min="13843" max="13843" width="8" style="251" customWidth="1"/>
    <col min="13844" max="13844" width="10.1640625" style="251" customWidth="1"/>
    <col min="13845" max="13845" width="11.1640625" style="251" customWidth="1"/>
    <col min="13846" max="13846" width="12.1640625" style="251" customWidth="1"/>
    <col min="13847" max="14080" width="9.33203125" style="251"/>
    <col min="14081" max="14081" width="20.5" style="251" customWidth="1"/>
    <col min="14082" max="14082" width="8" style="251" customWidth="1"/>
    <col min="14083" max="14083" width="8.33203125" style="251" customWidth="1"/>
    <col min="14084" max="14084" width="8" style="251" customWidth="1"/>
    <col min="14085" max="14085" width="7.6640625" style="251" customWidth="1"/>
    <col min="14086" max="14086" width="11.83203125" style="251" customWidth="1"/>
    <col min="14087" max="14087" width="11.5" style="251" customWidth="1"/>
    <col min="14088" max="14088" width="10.1640625" style="251" customWidth="1"/>
    <col min="14089" max="14089" width="11.83203125" style="251" customWidth="1"/>
    <col min="14090" max="14090" width="10.83203125" style="251" customWidth="1"/>
    <col min="14091" max="14091" width="11.33203125" style="251" customWidth="1"/>
    <col min="14092" max="14092" width="12.33203125" style="251" customWidth="1"/>
    <col min="14093" max="14093" width="10.6640625" style="251" customWidth="1"/>
    <col min="14094" max="14094" width="4.33203125" style="251" customWidth="1"/>
    <col min="14095" max="14095" width="10.6640625" style="251" customWidth="1"/>
    <col min="14096" max="14096" width="11" style="251" customWidth="1"/>
    <col min="14097" max="14097" width="10.5" style="251" customWidth="1"/>
    <col min="14098" max="14098" width="10.83203125" style="251" customWidth="1"/>
    <col min="14099" max="14099" width="8" style="251" customWidth="1"/>
    <col min="14100" max="14100" width="10.1640625" style="251" customWidth="1"/>
    <col min="14101" max="14101" width="11.1640625" style="251" customWidth="1"/>
    <col min="14102" max="14102" width="12.1640625" style="251" customWidth="1"/>
    <col min="14103" max="14336" width="9.33203125" style="251"/>
    <col min="14337" max="14337" width="20.5" style="251" customWidth="1"/>
    <col min="14338" max="14338" width="8" style="251" customWidth="1"/>
    <col min="14339" max="14339" width="8.33203125" style="251" customWidth="1"/>
    <col min="14340" max="14340" width="8" style="251" customWidth="1"/>
    <col min="14341" max="14341" width="7.6640625" style="251" customWidth="1"/>
    <col min="14342" max="14342" width="11.83203125" style="251" customWidth="1"/>
    <col min="14343" max="14343" width="11.5" style="251" customWidth="1"/>
    <col min="14344" max="14344" width="10.1640625" style="251" customWidth="1"/>
    <col min="14345" max="14345" width="11.83203125" style="251" customWidth="1"/>
    <col min="14346" max="14346" width="10.83203125" style="251" customWidth="1"/>
    <col min="14347" max="14347" width="11.33203125" style="251" customWidth="1"/>
    <col min="14348" max="14348" width="12.33203125" style="251" customWidth="1"/>
    <col min="14349" max="14349" width="10.6640625" style="251" customWidth="1"/>
    <col min="14350" max="14350" width="4.33203125" style="251" customWidth="1"/>
    <col min="14351" max="14351" width="10.6640625" style="251" customWidth="1"/>
    <col min="14352" max="14352" width="11" style="251" customWidth="1"/>
    <col min="14353" max="14353" width="10.5" style="251" customWidth="1"/>
    <col min="14354" max="14354" width="10.83203125" style="251" customWidth="1"/>
    <col min="14355" max="14355" width="8" style="251" customWidth="1"/>
    <col min="14356" max="14356" width="10.1640625" style="251" customWidth="1"/>
    <col min="14357" max="14357" width="11.1640625" style="251" customWidth="1"/>
    <col min="14358" max="14358" width="12.1640625" style="251" customWidth="1"/>
    <col min="14359" max="14592" width="9.33203125" style="251"/>
    <col min="14593" max="14593" width="20.5" style="251" customWidth="1"/>
    <col min="14594" max="14594" width="8" style="251" customWidth="1"/>
    <col min="14595" max="14595" width="8.33203125" style="251" customWidth="1"/>
    <col min="14596" max="14596" width="8" style="251" customWidth="1"/>
    <col min="14597" max="14597" width="7.6640625" style="251" customWidth="1"/>
    <col min="14598" max="14598" width="11.83203125" style="251" customWidth="1"/>
    <col min="14599" max="14599" width="11.5" style="251" customWidth="1"/>
    <col min="14600" max="14600" width="10.1640625" style="251" customWidth="1"/>
    <col min="14601" max="14601" width="11.83203125" style="251" customWidth="1"/>
    <col min="14602" max="14602" width="10.83203125" style="251" customWidth="1"/>
    <col min="14603" max="14603" width="11.33203125" style="251" customWidth="1"/>
    <col min="14604" max="14604" width="12.33203125" style="251" customWidth="1"/>
    <col min="14605" max="14605" width="10.6640625" style="251" customWidth="1"/>
    <col min="14606" max="14606" width="4.33203125" style="251" customWidth="1"/>
    <col min="14607" max="14607" width="10.6640625" style="251" customWidth="1"/>
    <col min="14608" max="14608" width="11" style="251" customWidth="1"/>
    <col min="14609" max="14609" width="10.5" style="251" customWidth="1"/>
    <col min="14610" max="14610" width="10.83203125" style="251" customWidth="1"/>
    <col min="14611" max="14611" width="8" style="251" customWidth="1"/>
    <col min="14612" max="14612" width="10.1640625" style="251" customWidth="1"/>
    <col min="14613" max="14613" width="11.1640625" style="251" customWidth="1"/>
    <col min="14614" max="14614" width="12.1640625" style="251" customWidth="1"/>
    <col min="14615" max="14848" width="9.33203125" style="251"/>
    <col min="14849" max="14849" width="20.5" style="251" customWidth="1"/>
    <col min="14850" max="14850" width="8" style="251" customWidth="1"/>
    <col min="14851" max="14851" width="8.33203125" style="251" customWidth="1"/>
    <col min="14852" max="14852" width="8" style="251" customWidth="1"/>
    <col min="14853" max="14853" width="7.6640625" style="251" customWidth="1"/>
    <col min="14854" max="14854" width="11.83203125" style="251" customWidth="1"/>
    <col min="14855" max="14855" width="11.5" style="251" customWidth="1"/>
    <col min="14856" max="14856" width="10.1640625" style="251" customWidth="1"/>
    <col min="14857" max="14857" width="11.83203125" style="251" customWidth="1"/>
    <col min="14858" max="14858" width="10.83203125" style="251" customWidth="1"/>
    <col min="14859" max="14859" width="11.33203125" style="251" customWidth="1"/>
    <col min="14860" max="14860" width="12.33203125" style="251" customWidth="1"/>
    <col min="14861" max="14861" width="10.6640625" style="251" customWidth="1"/>
    <col min="14862" max="14862" width="4.33203125" style="251" customWidth="1"/>
    <col min="14863" max="14863" width="10.6640625" style="251" customWidth="1"/>
    <col min="14864" max="14864" width="11" style="251" customWidth="1"/>
    <col min="14865" max="14865" width="10.5" style="251" customWidth="1"/>
    <col min="14866" max="14866" width="10.83203125" style="251" customWidth="1"/>
    <col min="14867" max="14867" width="8" style="251" customWidth="1"/>
    <col min="14868" max="14868" width="10.1640625" style="251" customWidth="1"/>
    <col min="14869" max="14869" width="11.1640625" style="251" customWidth="1"/>
    <col min="14870" max="14870" width="12.1640625" style="251" customWidth="1"/>
    <col min="14871" max="15104" width="9.33203125" style="251"/>
    <col min="15105" max="15105" width="20.5" style="251" customWidth="1"/>
    <col min="15106" max="15106" width="8" style="251" customWidth="1"/>
    <col min="15107" max="15107" width="8.33203125" style="251" customWidth="1"/>
    <col min="15108" max="15108" width="8" style="251" customWidth="1"/>
    <col min="15109" max="15109" width="7.6640625" style="251" customWidth="1"/>
    <col min="15110" max="15110" width="11.83203125" style="251" customWidth="1"/>
    <col min="15111" max="15111" width="11.5" style="251" customWidth="1"/>
    <col min="15112" max="15112" width="10.1640625" style="251" customWidth="1"/>
    <col min="15113" max="15113" width="11.83203125" style="251" customWidth="1"/>
    <col min="15114" max="15114" width="10.83203125" style="251" customWidth="1"/>
    <col min="15115" max="15115" width="11.33203125" style="251" customWidth="1"/>
    <col min="15116" max="15116" width="12.33203125" style="251" customWidth="1"/>
    <col min="15117" max="15117" width="10.6640625" style="251" customWidth="1"/>
    <col min="15118" max="15118" width="4.33203125" style="251" customWidth="1"/>
    <col min="15119" max="15119" width="10.6640625" style="251" customWidth="1"/>
    <col min="15120" max="15120" width="11" style="251" customWidth="1"/>
    <col min="15121" max="15121" width="10.5" style="251" customWidth="1"/>
    <col min="15122" max="15122" width="10.83203125" style="251" customWidth="1"/>
    <col min="15123" max="15123" width="8" style="251" customWidth="1"/>
    <col min="15124" max="15124" width="10.1640625" style="251" customWidth="1"/>
    <col min="15125" max="15125" width="11.1640625" style="251" customWidth="1"/>
    <col min="15126" max="15126" width="12.1640625" style="251" customWidth="1"/>
    <col min="15127" max="15360" width="9.33203125" style="251"/>
    <col min="15361" max="15361" width="20.5" style="251" customWidth="1"/>
    <col min="15362" max="15362" width="8" style="251" customWidth="1"/>
    <col min="15363" max="15363" width="8.33203125" style="251" customWidth="1"/>
    <col min="15364" max="15364" width="8" style="251" customWidth="1"/>
    <col min="15365" max="15365" width="7.6640625" style="251" customWidth="1"/>
    <col min="15366" max="15366" width="11.83203125" style="251" customWidth="1"/>
    <col min="15367" max="15367" width="11.5" style="251" customWidth="1"/>
    <col min="15368" max="15368" width="10.1640625" style="251" customWidth="1"/>
    <col min="15369" max="15369" width="11.83203125" style="251" customWidth="1"/>
    <col min="15370" max="15370" width="10.83203125" style="251" customWidth="1"/>
    <col min="15371" max="15371" width="11.33203125" style="251" customWidth="1"/>
    <col min="15372" max="15372" width="12.33203125" style="251" customWidth="1"/>
    <col min="15373" max="15373" width="10.6640625" style="251" customWidth="1"/>
    <col min="15374" max="15374" width="4.33203125" style="251" customWidth="1"/>
    <col min="15375" max="15375" width="10.6640625" style="251" customWidth="1"/>
    <col min="15376" max="15376" width="11" style="251" customWidth="1"/>
    <col min="15377" max="15377" width="10.5" style="251" customWidth="1"/>
    <col min="15378" max="15378" width="10.83203125" style="251" customWidth="1"/>
    <col min="15379" max="15379" width="8" style="251" customWidth="1"/>
    <col min="15380" max="15380" width="10.1640625" style="251" customWidth="1"/>
    <col min="15381" max="15381" width="11.1640625" style="251" customWidth="1"/>
    <col min="15382" max="15382" width="12.1640625" style="251" customWidth="1"/>
    <col min="15383" max="15616" width="9.33203125" style="251"/>
    <col min="15617" max="15617" width="20.5" style="251" customWidth="1"/>
    <col min="15618" max="15618" width="8" style="251" customWidth="1"/>
    <col min="15619" max="15619" width="8.33203125" style="251" customWidth="1"/>
    <col min="15620" max="15620" width="8" style="251" customWidth="1"/>
    <col min="15621" max="15621" width="7.6640625" style="251" customWidth="1"/>
    <col min="15622" max="15622" width="11.83203125" style="251" customWidth="1"/>
    <col min="15623" max="15623" width="11.5" style="251" customWidth="1"/>
    <col min="15624" max="15624" width="10.1640625" style="251" customWidth="1"/>
    <col min="15625" max="15625" width="11.83203125" style="251" customWidth="1"/>
    <col min="15626" max="15626" width="10.83203125" style="251" customWidth="1"/>
    <col min="15627" max="15627" width="11.33203125" style="251" customWidth="1"/>
    <col min="15628" max="15628" width="12.33203125" style="251" customWidth="1"/>
    <col min="15629" max="15629" width="10.6640625" style="251" customWidth="1"/>
    <col min="15630" max="15630" width="4.33203125" style="251" customWidth="1"/>
    <col min="15631" max="15631" width="10.6640625" style="251" customWidth="1"/>
    <col min="15632" max="15632" width="11" style="251" customWidth="1"/>
    <col min="15633" max="15633" width="10.5" style="251" customWidth="1"/>
    <col min="15634" max="15634" width="10.83203125" style="251" customWidth="1"/>
    <col min="15635" max="15635" width="8" style="251" customWidth="1"/>
    <col min="15636" max="15636" width="10.1640625" style="251" customWidth="1"/>
    <col min="15637" max="15637" width="11.1640625" style="251" customWidth="1"/>
    <col min="15638" max="15638" width="12.1640625" style="251" customWidth="1"/>
    <col min="15639" max="15872" width="9.33203125" style="251"/>
    <col min="15873" max="15873" width="20.5" style="251" customWidth="1"/>
    <col min="15874" max="15874" width="8" style="251" customWidth="1"/>
    <col min="15875" max="15875" width="8.33203125" style="251" customWidth="1"/>
    <col min="15876" max="15876" width="8" style="251" customWidth="1"/>
    <col min="15877" max="15877" width="7.6640625" style="251" customWidth="1"/>
    <col min="15878" max="15878" width="11.83203125" style="251" customWidth="1"/>
    <col min="15879" max="15879" width="11.5" style="251" customWidth="1"/>
    <col min="15880" max="15880" width="10.1640625" style="251" customWidth="1"/>
    <col min="15881" max="15881" width="11.83203125" style="251" customWidth="1"/>
    <col min="15882" max="15882" width="10.83203125" style="251" customWidth="1"/>
    <col min="15883" max="15883" width="11.33203125" style="251" customWidth="1"/>
    <col min="15884" max="15884" width="12.33203125" style="251" customWidth="1"/>
    <col min="15885" max="15885" width="10.6640625" style="251" customWidth="1"/>
    <col min="15886" max="15886" width="4.33203125" style="251" customWidth="1"/>
    <col min="15887" max="15887" width="10.6640625" style="251" customWidth="1"/>
    <col min="15888" max="15888" width="11" style="251" customWidth="1"/>
    <col min="15889" max="15889" width="10.5" style="251" customWidth="1"/>
    <col min="15890" max="15890" width="10.83203125" style="251" customWidth="1"/>
    <col min="15891" max="15891" width="8" style="251" customWidth="1"/>
    <col min="15892" max="15892" width="10.1640625" style="251" customWidth="1"/>
    <col min="15893" max="15893" width="11.1640625" style="251" customWidth="1"/>
    <col min="15894" max="15894" width="12.1640625" style="251" customWidth="1"/>
    <col min="15895" max="16128" width="9.33203125" style="251"/>
    <col min="16129" max="16129" width="20.5" style="251" customWidth="1"/>
    <col min="16130" max="16130" width="8" style="251" customWidth="1"/>
    <col min="16131" max="16131" width="8.33203125" style="251" customWidth="1"/>
    <col min="16132" max="16132" width="8" style="251" customWidth="1"/>
    <col min="16133" max="16133" width="7.6640625" style="251" customWidth="1"/>
    <col min="16134" max="16134" width="11.83203125" style="251" customWidth="1"/>
    <col min="16135" max="16135" width="11.5" style="251" customWidth="1"/>
    <col min="16136" max="16136" width="10.1640625" style="251" customWidth="1"/>
    <col min="16137" max="16137" width="11.83203125" style="251" customWidth="1"/>
    <col min="16138" max="16138" width="10.83203125" style="251" customWidth="1"/>
    <col min="16139" max="16139" width="11.33203125" style="251" customWidth="1"/>
    <col min="16140" max="16140" width="12.33203125" style="251" customWidth="1"/>
    <col min="16141" max="16141" width="10.6640625" style="251" customWidth="1"/>
    <col min="16142" max="16142" width="4.33203125" style="251" customWidth="1"/>
    <col min="16143" max="16143" width="10.6640625" style="251" customWidth="1"/>
    <col min="16144" max="16144" width="11" style="251" customWidth="1"/>
    <col min="16145" max="16145" width="10.5" style="251" customWidth="1"/>
    <col min="16146" max="16146" width="10.83203125" style="251" customWidth="1"/>
    <col min="16147" max="16147" width="8" style="251" customWidth="1"/>
    <col min="16148" max="16148" width="10.1640625" style="251" customWidth="1"/>
    <col min="16149" max="16149" width="11.1640625" style="251" customWidth="1"/>
    <col min="16150" max="16150" width="12.1640625" style="251" customWidth="1"/>
    <col min="16151" max="16384" width="9.33203125" style="251"/>
  </cols>
  <sheetData>
    <row r="1" spans="1:22" ht="15" customHeight="1" x14ac:dyDescent="0.25">
      <c r="A1" s="1773" t="s">
        <v>0</v>
      </c>
      <c r="B1" s="1776" t="s">
        <v>768</v>
      </c>
      <c r="C1" s="1777"/>
      <c r="D1" s="1777"/>
      <c r="E1" s="1778"/>
      <c r="F1" s="1781" t="s">
        <v>772</v>
      </c>
      <c r="G1" s="1782"/>
      <c r="H1" s="1782"/>
      <c r="I1" s="1782"/>
      <c r="J1" s="1782"/>
      <c r="K1" s="1782"/>
      <c r="L1" s="1782"/>
      <c r="M1" s="1782"/>
      <c r="N1" s="1782"/>
      <c r="O1" s="1782"/>
      <c r="P1" s="1782"/>
      <c r="Q1" s="1782"/>
      <c r="R1" s="1783"/>
      <c r="S1" s="1784" t="s">
        <v>816</v>
      </c>
      <c r="T1" s="1785"/>
      <c r="U1" s="1785"/>
      <c r="V1" s="1786"/>
    </row>
    <row r="2" spans="1:22" ht="21" customHeight="1" x14ac:dyDescent="0.2">
      <c r="A2" s="1774"/>
      <c r="B2" s="1779"/>
      <c r="C2" s="1779"/>
      <c r="D2" s="1779"/>
      <c r="E2" s="1780"/>
      <c r="F2" s="1790" t="s">
        <v>817</v>
      </c>
      <c r="G2" s="1791"/>
      <c r="H2" s="1792"/>
      <c r="I2" s="1790" t="s">
        <v>770</v>
      </c>
      <c r="J2" s="1791"/>
      <c r="K2" s="1792"/>
      <c r="L2" s="1793" t="s">
        <v>818</v>
      </c>
      <c r="M2" s="1794"/>
      <c r="N2" s="1795"/>
      <c r="O2" s="1796" t="s">
        <v>819</v>
      </c>
      <c r="P2" s="1797"/>
      <c r="Q2" s="1797"/>
      <c r="R2" s="1798"/>
      <c r="S2" s="1787"/>
      <c r="T2" s="1788"/>
      <c r="U2" s="1788"/>
      <c r="V2" s="1789"/>
    </row>
    <row r="3" spans="1:22" ht="82.5" customHeight="1" x14ac:dyDescent="0.2">
      <c r="A3" s="1775"/>
      <c r="B3" s="252" t="s">
        <v>820</v>
      </c>
      <c r="C3" s="253" t="s">
        <v>821</v>
      </c>
      <c r="D3" s="253" t="s">
        <v>822</v>
      </c>
      <c r="E3" s="254" t="s">
        <v>823</v>
      </c>
      <c r="F3" s="253" t="s">
        <v>824</v>
      </c>
      <c r="G3" s="253" t="s">
        <v>825</v>
      </c>
      <c r="H3" s="253" t="s">
        <v>822</v>
      </c>
      <c r="I3" s="253" t="s">
        <v>826</v>
      </c>
      <c r="J3" s="253" t="s">
        <v>827</v>
      </c>
      <c r="K3" s="253" t="s">
        <v>828</v>
      </c>
      <c r="L3" s="253" t="s">
        <v>826</v>
      </c>
      <c r="M3" s="253" t="s">
        <v>827</v>
      </c>
      <c r="N3" s="253" t="s">
        <v>828</v>
      </c>
      <c r="O3" s="253" t="s">
        <v>824</v>
      </c>
      <c r="P3" s="253" t="s">
        <v>825</v>
      </c>
      <c r="Q3" s="253" t="s">
        <v>829</v>
      </c>
      <c r="R3" s="253" t="s">
        <v>830</v>
      </c>
      <c r="S3" s="255" t="s">
        <v>824</v>
      </c>
      <c r="T3" s="255" t="s">
        <v>825</v>
      </c>
      <c r="U3" s="255" t="s">
        <v>829</v>
      </c>
      <c r="V3" s="256" t="s">
        <v>831</v>
      </c>
    </row>
    <row r="4" spans="1:22" ht="15.75" customHeight="1" x14ac:dyDescent="0.2">
      <c r="A4" s="257" t="s">
        <v>551</v>
      </c>
      <c r="B4" s="443">
        <v>143</v>
      </c>
      <c r="C4" s="443">
        <v>15549</v>
      </c>
      <c r="D4" s="443">
        <v>-15465</v>
      </c>
      <c r="E4" s="259">
        <f t="shared" ref="E4:E23" si="0">SUM(B4-C4-D4)</f>
        <v>59</v>
      </c>
      <c r="F4" s="443">
        <v>10204</v>
      </c>
      <c r="G4" s="443">
        <v>59113</v>
      </c>
      <c r="H4" s="443">
        <v>-19940</v>
      </c>
      <c r="I4" s="443">
        <v>35665</v>
      </c>
      <c r="J4" s="443">
        <v>19682</v>
      </c>
      <c r="K4" s="443">
        <v>859</v>
      </c>
      <c r="L4" s="443">
        <v>40681</v>
      </c>
      <c r="M4" s="443">
        <v>41416</v>
      </c>
      <c r="N4" s="258"/>
      <c r="O4" s="258">
        <f t="shared" ref="O4:Q23" si="1">SUM(F4+I4+L4)</f>
        <v>86550</v>
      </c>
      <c r="P4" s="258">
        <f t="shared" si="1"/>
        <v>120211</v>
      </c>
      <c r="Q4" s="258">
        <f t="shared" si="1"/>
        <v>-19081</v>
      </c>
      <c r="R4" s="260">
        <f t="shared" ref="R4:R23" si="2">O4-P4-Q4</f>
        <v>-14580</v>
      </c>
      <c r="S4" s="261"/>
      <c r="T4" s="261"/>
      <c r="U4" s="261"/>
      <c r="V4" s="259">
        <f t="shared" ref="V4:V21" si="3">SUM(S4-T4-U4)</f>
        <v>0</v>
      </c>
    </row>
    <row r="5" spans="1:22" ht="15.75" customHeight="1" x14ac:dyDescent="0.2">
      <c r="A5" s="262" t="s">
        <v>832</v>
      </c>
      <c r="B5" s="443">
        <v>2023</v>
      </c>
      <c r="C5" s="443">
        <v>30</v>
      </c>
      <c r="D5" s="443">
        <v>1993</v>
      </c>
      <c r="E5" s="259">
        <f t="shared" si="0"/>
        <v>0</v>
      </c>
      <c r="F5" s="443">
        <v>28798</v>
      </c>
      <c r="G5" s="443">
        <v>1815</v>
      </c>
      <c r="H5" s="443">
        <v>21202</v>
      </c>
      <c r="I5" s="443">
        <v>56831</v>
      </c>
      <c r="J5" s="443">
        <v>15215</v>
      </c>
      <c r="K5" s="443">
        <v>40433</v>
      </c>
      <c r="L5" s="443">
        <v>32447</v>
      </c>
      <c r="M5" s="443">
        <v>32447</v>
      </c>
      <c r="N5" s="258"/>
      <c r="O5" s="258">
        <f t="shared" si="1"/>
        <v>118076</v>
      </c>
      <c r="P5" s="258">
        <f t="shared" si="1"/>
        <v>49477</v>
      </c>
      <c r="Q5" s="258">
        <f t="shared" si="1"/>
        <v>61635</v>
      </c>
      <c r="R5" s="260">
        <f t="shared" si="2"/>
        <v>6964</v>
      </c>
      <c r="S5" s="261"/>
      <c r="T5" s="261"/>
      <c r="U5" s="261"/>
      <c r="V5" s="259">
        <f t="shared" si="3"/>
        <v>0</v>
      </c>
    </row>
    <row r="6" spans="1:22" ht="26.25" customHeight="1" x14ac:dyDescent="0.2">
      <c r="A6" s="262" t="s">
        <v>833</v>
      </c>
      <c r="B6" s="444"/>
      <c r="C6" s="444">
        <v>20</v>
      </c>
      <c r="D6" s="444">
        <v>-20</v>
      </c>
      <c r="E6" s="259">
        <f t="shared" si="0"/>
        <v>0</v>
      </c>
      <c r="F6" s="444">
        <v>49903</v>
      </c>
      <c r="G6" s="444"/>
      <c r="H6" s="444">
        <v>18849</v>
      </c>
      <c r="I6" s="444">
        <v>21281</v>
      </c>
      <c r="J6" s="444">
        <v>3058</v>
      </c>
      <c r="K6" s="444">
        <v>9061</v>
      </c>
      <c r="L6" s="444">
        <v>46568</v>
      </c>
      <c r="M6" s="444">
        <v>46568</v>
      </c>
      <c r="N6" s="261"/>
      <c r="O6" s="258">
        <f t="shared" si="1"/>
        <v>117752</v>
      </c>
      <c r="P6" s="258">
        <f t="shared" si="1"/>
        <v>49626</v>
      </c>
      <c r="Q6" s="258">
        <f t="shared" si="1"/>
        <v>27910</v>
      </c>
      <c r="R6" s="260">
        <f t="shared" si="2"/>
        <v>40216</v>
      </c>
      <c r="S6" s="261"/>
      <c r="T6" s="261"/>
      <c r="U6" s="261"/>
      <c r="V6" s="259">
        <f t="shared" si="3"/>
        <v>0</v>
      </c>
    </row>
    <row r="7" spans="1:22" ht="27.75" customHeight="1" x14ac:dyDescent="0.2">
      <c r="A7" s="263" t="s">
        <v>834</v>
      </c>
      <c r="B7" s="444"/>
      <c r="C7" s="444"/>
      <c r="D7" s="444"/>
      <c r="E7" s="259">
        <f t="shared" si="0"/>
        <v>0</v>
      </c>
      <c r="F7" s="444"/>
      <c r="G7" s="444"/>
      <c r="H7" s="444">
        <v>18</v>
      </c>
      <c r="I7" s="444">
        <v>9479</v>
      </c>
      <c r="J7" s="444">
        <v>210</v>
      </c>
      <c r="K7" s="444">
        <v>4758</v>
      </c>
      <c r="L7" s="444">
        <v>9479</v>
      </c>
      <c r="M7" s="444">
        <v>9479</v>
      </c>
      <c r="N7" s="261"/>
      <c r="O7" s="258">
        <f t="shared" si="1"/>
        <v>18958</v>
      </c>
      <c r="P7" s="258">
        <f t="shared" si="1"/>
        <v>9689</v>
      </c>
      <c r="Q7" s="258">
        <f t="shared" si="1"/>
        <v>4776</v>
      </c>
      <c r="R7" s="260">
        <f t="shared" si="2"/>
        <v>4493</v>
      </c>
      <c r="S7" s="261"/>
      <c r="T7" s="261"/>
      <c r="U7" s="261"/>
      <c r="V7" s="259">
        <f t="shared" si="3"/>
        <v>0</v>
      </c>
    </row>
    <row r="8" spans="1:22" ht="23.25" customHeight="1" x14ac:dyDescent="0.2">
      <c r="A8" s="262" t="s">
        <v>835</v>
      </c>
      <c r="B8" s="444"/>
      <c r="C8" s="444"/>
      <c r="D8" s="444"/>
      <c r="E8" s="259">
        <f t="shared" si="0"/>
        <v>0</v>
      </c>
      <c r="F8" s="444">
        <v>21332</v>
      </c>
      <c r="G8" s="444"/>
      <c r="H8" s="444">
        <v>7963</v>
      </c>
      <c r="I8" s="444">
        <v>6228</v>
      </c>
      <c r="J8" s="444">
        <v>2466</v>
      </c>
      <c r="K8" s="444">
        <v>2924</v>
      </c>
      <c r="L8" s="444">
        <v>17095</v>
      </c>
      <c r="M8" s="444">
        <v>17095</v>
      </c>
      <c r="N8" s="261"/>
      <c r="O8" s="258">
        <f t="shared" si="1"/>
        <v>44655</v>
      </c>
      <c r="P8" s="258">
        <f t="shared" si="1"/>
        <v>19561</v>
      </c>
      <c r="Q8" s="258">
        <f t="shared" si="1"/>
        <v>10887</v>
      </c>
      <c r="R8" s="260">
        <f t="shared" si="2"/>
        <v>14207</v>
      </c>
      <c r="S8" s="261"/>
      <c r="T8" s="261"/>
      <c r="U8" s="261"/>
      <c r="V8" s="259">
        <f t="shared" si="3"/>
        <v>0</v>
      </c>
    </row>
    <row r="9" spans="1:22" ht="24.75" customHeight="1" x14ac:dyDescent="0.2">
      <c r="A9" s="262" t="s">
        <v>836</v>
      </c>
      <c r="B9" s="444"/>
      <c r="C9" s="444"/>
      <c r="D9" s="444"/>
      <c r="E9" s="259">
        <f t="shared" si="0"/>
        <v>0</v>
      </c>
      <c r="F9" s="444">
        <v>2619</v>
      </c>
      <c r="G9" s="444"/>
      <c r="H9" s="444">
        <v>6797</v>
      </c>
      <c r="I9" s="444">
        <v>5545</v>
      </c>
      <c r="J9" s="444">
        <v>1071</v>
      </c>
      <c r="K9" s="444">
        <v>2167</v>
      </c>
      <c r="L9" s="444">
        <v>8164</v>
      </c>
      <c r="M9" s="444">
        <v>8164</v>
      </c>
      <c r="N9" s="261"/>
      <c r="O9" s="258">
        <f t="shared" si="1"/>
        <v>16328</v>
      </c>
      <c r="P9" s="258">
        <f t="shared" si="1"/>
        <v>9235</v>
      </c>
      <c r="Q9" s="258">
        <f t="shared" si="1"/>
        <v>8964</v>
      </c>
      <c r="R9" s="260">
        <f t="shared" si="2"/>
        <v>-1871</v>
      </c>
      <c r="S9" s="261"/>
      <c r="T9" s="261"/>
      <c r="U9" s="261"/>
      <c r="V9" s="259">
        <f t="shared" si="3"/>
        <v>0</v>
      </c>
    </row>
    <row r="10" spans="1:22" ht="17.25" customHeight="1" x14ac:dyDescent="0.2">
      <c r="A10" s="262" t="s">
        <v>837</v>
      </c>
      <c r="B10" s="444"/>
      <c r="C10" s="444"/>
      <c r="D10" s="444"/>
      <c r="E10" s="259">
        <f t="shared" si="0"/>
        <v>0</v>
      </c>
      <c r="F10" s="444"/>
      <c r="G10" s="444"/>
      <c r="H10" s="444">
        <v>9647</v>
      </c>
      <c r="I10" s="444">
        <v>3553</v>
      </c>
      <c r="J10" s="444">
        <v>923</v>
      </c>
      <c r="K10" s="444">
        <v>3022</v>
      </c>
      <c r="L10" s="444">
        <v>3525</v>
      </c>
      <c r="M10" s="444">
        <v>3525</v>
      </c>
      <c r="N10" s="261"/>
      <c r="O10" s="258">
        <f t="shared" si="1"/>
        <v>7078</v>
      </c>
      <c r="P10" s="258">
        <f t="shared" si="1"/>
        <v>4448</v>
      </c>
      <c r="Q10" s="258">
        <f t="shared" si="1"/>
        <v>12669</v>
      </c>
      <c r="R10" s="260">
        <f t="shared" si="2"/>
        <v>-10039</v>
      </c>
      <c r="S10" s="261"/>
      <c r="T10" s="261"/>
      <c r="U10" s="261"/>
      <c r="V10" s="259">
        <f t="shared" si="3"/>
        <v>0</v>
      </c>
    </row>
    <row r="11" spans="1:22" ht="22.5" customHeight="1" x14ac:dyDescent="0.2">
      <c r="A11" s="262" t="s">
        <v>838</v>
      </c>
      <c r="B11" s="444"/>
      <c r="C11" s="444"/>
      <c r="D11" s="444"/>
      <c r="E11" s="259">
        <f t="shared" si="0"/>
        <v>0</v>
      </c>
      <c r="F11" s="444">
        <v>580</v>
      </c>
      <c r="G11" s="444">
        <v>787</v>
      </c>
      <c r="H11" s="444">
        <v>6078</v>
      </c>
      <c r="I11" s="444">
        <v>7991</v>
      </c>
      <c r="J11" s="444">
        <v>7786</v>
      </c>
      <c r="K11" s="444">
        <v>-3462</v>
      </c>
      <c r="L11" s="444">
        <v>8571</v>
      </c>
      <c r="M11" s="444">
        <v>8571</v>
      </c>
      <c r="N11" s="261"/>
      <c r="O11" s="258">
        <f t="shared" si="1"/>
        <v>17142</v>
      </c>
      <c r="P11" s="258">
        <f t="shared" si="1"/>
        <v>17144</v>
      </c>
      <c r="Q11" s="258">
        <f t="shared" si="1"/>
        <v>2616</v>
      </c>
      <c r="R11" s="260">
        <f t="shared" si="2"/>
        <v>-2618</v>
      </c>
      <c r="S11" s="261"/>
      <c r="T11" s="261"/>
      <c r="U11" s="261"/>
      <c r="V11" s="259">
        <f t="shared" si="3"/>
        <v>0</v>
      </c>
    </row>
    <row r="12" spans="1:22" ht="26.25" customHeight="1" x14ac:dyDescent="0.2">
      <c r="A12" s="200" t="s">
        <v>559</v>
      </c>
      <c r="B12" s="444">
        <v>60</v>
      </c>
      <c r="C12" s="444"/>
      <c r="D12" s="444">
        <v>60</v>
      </c>
      <c r="E12" s="259">
        <f t="shared" si="0"/>
        <v>0</v>
      </c>
      <c r="F12" s="444"/>
      <c r="G12" s="444"/>
      <c r="H12" s="444"/>
      <c r="I12" s="444">
        <v>636</v>
      </c>
      <c r="J12" s="444"/>
      <c r="K12" s="444">
        <v>636</v>
      </c>
      <c r="L12" s="444">
        <v>708</v>
      </c>
      <c r="M12" s="444">
        <v>696</v>
      </c>
      <c r="N12" s="261"/>
      <c r="O12" s="258">
        <f t="shared" si="1"/>
        <v>1344</v>
      </c>
      <c r="P12" s="258">
        <f t="shared" si="1"/>
        <v>696</v>
      </c>
      <c r="Q12" s="258">
        <f t="shared" si="1"/>
        <v>636</v>
      </c>
      <c r="R12" s="260">
        <f t="shared" si="2"/>
        <v>12</v>
      </c>
      <c r="S12" s="261"/>
      <c r="T12" s="261"/>
      <c r="U12" s="261"/>
      <c r="V12" s="259">
        <f t="shared" si="3"/>
        <v>0</v>
      </c>
    </row>
    <row r="13" spans="1:22" ht="15.75" customHeight="1" x14ac:dyDescent="0.2">
      <c r="A13" s="262" t="s">
        <v>839</v>
      </c>
      <c r="B13" s="444">
        <v>92</v>
      </c>
      <c r="C13" s="444">
        <v>118</v>
      </c>
      <c r="D13" s="444">
        <v>-115</v>
      </c>
      <c r="E13" s="259">
        <f t="shared" si="0"/>
        <v>89</v>
      </c>
      <c r="F13" s="444">
        <v>95247</v>
      </c>
      <c r="G13" s="444">
        <v>880</v>
      </c>
      <c r="H13" s="444">
        <v>43701</v>
      </c>
      <c r="I13" s="444">
        <v>3441</v>
      </c>
      <c r="J13" s="444">
        <v>10960</v>
      </c>
      <c r="K13" s="444">
        <v>6087</v>
      </c>
      <c r="L13" s="444">
        <v>10620</v>
      </c>
      <c r="M13" s="444">
        <v>10586</v>
      </c>
      <c r="N13" s="261"/>
      <c r="O13" s="258">
        <f t="shared" si="1"/>
        <v>109308</v>
      </c>
      <c r="P13" s="258">
        <f t="shared" si="1"/>
        <v>22426</v>
      </c>
      <c r="Q13" s="258">
        <f t="shared" si="1"/>
        <v>49788</v>
      </c>
      <c r="R13" s="260">
        <f t="shared" si="2"/>
        <v>37094</v>
      </c>
      <c r="S13" s="261"/>
      <c r="T13" s="261"/>
      <c r="U13" s="261"/>
      <c r="V13" s="259">
        <f t="shared" si="3"/>
        <v>0</v>
      </c>
    </row>
    <row r="14" spans="1:22" ht="14.25" customHeight="1" x14ac:dyDescent="0.2">
      <c r="A14" s="262" t="s">
        <v>685</v>
      </c>
      <c r="B14" s="444"/>
      <c r="C14" s="444"/>
      <c r="D14" s="444"/>
      <c r="E14" s="259">
        <f t="shared" si="0"/>
        <v>0</v>
      </c>
      <c r="F14" s="444"/>
      <c r="G14" s="444"/>
      <c r="H14" s="444"/>
      <c r="I14" s="444">
        <v>333</v>
      </c>
      <c r="J14" s="444">
        <v>666</v>
      </c>
      <c r="K14" s="444">
        <v>311</v>
      </c>
      <c r="L14" s="444">
        <v>333</v>
      </c>
      <c r="M14" s="444">
        <v>333</v>
      </c>
      <c r="N14" s="261"/>
      <c r="O14" s="258">
        <f t="shared" si="1"/>
        <v>666</v>
      </c>
      <c r="P14" s="258">
        <f t="shared" si="1"/>
        <v>999</v>
      </c>
      <c r="Q14" s="258">
        <f t="shared" si="1"/>
        <v>311</v>
      </c>
      <c r="R14" s="260">
        <f t="shared" si="2"/>
        <v>-644</v>
      </c>
      <c r="S14" s="261"/>
      <c r="T14" s="261"/>
      <c r="U14" s="261"/>
      <c r="V14" s="259">
        <f t="shared" si="3"/>
        <v>0</v>
      </c>
    </row>
    <row r="15" spans="1:22" ht="24.75" customHeight="1" x14ac:dyDescent="0.2">
      <c r="A15" s="264" t="s">
        <v>562</v>
      </c>
      <c r="B15" s="444">
        <v>2212</v>
      </c>
      <c r="C15" s="444">
        <v>2212</v>
      </c>
      <c r="D15" s="444">
        <v>354</v>
      </c>
      <c r="E15" s="259">
        <f t="shared" si="0"/>
        <v>-354</v>
      </c>
      <c r="F15" s="444">
        <v>4613</v>
      </c>
      <c r="G15" s="444"/>
      <c r="H15" s="444">
        <v>2042</v>
      </c>
      <c r="I15" s="444">
        <v>86937</v>
      </c>
      <c r="J15" s="444"/>
      <c r="K15" s="444">
        <v>86404</v>
      </c>
      <c r="L15" s="444">
        <v>86937</v>
      </c>
      <c r="M15" s="444">
        <v>86937</v>
      </c>
      <c r="N15" s="261"/>
      <c r="O15" s="258">
        <f t="shared" si="1"/>
        <v>178487</v>
      </c>
      <c r="P15" s="258">
        <f t="shared" si="1"/>
        <v>86937</v>
      </c>
      <c r="Q15" s="258">
        <f t="shared" si="1"/>
        <v>88446</v>
      </c>
      <c r="R15" s="260">
        <f t="shared" si="2"/>
        <v>3104</v>
      </c>
      <c r="S15" s="261"/>
      <c r="T15" s="261"/>
      <c r="U15" s="261"/>
      <c r="V15" s="259">
        <f t="shared" si="3"/>
        <v>0</v>
      </c>
    </row>
    <row r="16" spans="1:22" ht="33" customHeight="1" x14ac:dyDescent="0.2">
      <c r="A16" s="200" t="s">
        <v>1354</v>
      </c>
      <c r="B16" s="444"/>
      <c r="C16" s="444">
        <v>6584</v>
      </c>
      <c r="D16" s="444">
        <v>13922</v>
      </c>
      <c r="E16" s="259">
        <f t="shared" si="0"/>
        <v>-20506</v>
      </c>
      <c r="F16" s="444"/>
      <c r="G16" s="444">
        <v>24367</v>
      </c>
      <c r="H16" s="444">
        <v>150596</v>
      </c>
      <c r="I16" s="444">
        <v>11912</v>
      </c>
      <c r="J16" s="444">
        <v>2442</v>
      </c>
      <c r="K16" s="444">
        <v>72643</v>
      </c>
      <c r="L16" s="444">
        <v>11912</v>
      </c>
      <c r="M16" s="444">
        <v>11912</v>
      </c>
      <c r="N16" s="261"/>
      <c r="O16" s="258">
        <f t="shared" si="1"/>
        <v>23824</v>
      </c>
      <c r="P16" s="258">
        <f t="shared" si="1"/>
        <v>38721</v>
      </c>
      <c r="Q16" s="258">
        <f t="shared" si="1"/>
        <v>223239</v>
      </c>
      <c r="R16" s="260">
        <f t="shared" si="2"/>
        <v>-238136</v>
      </c>
      <c r="S16" s="261"/>
      <c r="T16" s="261"/>
      <c r="U16" s="261"/>
      <c r="V16" s="259">
        <f t="shared" si="3"/>
        <v>0</v>
      </c>
    </row>
    <row r="17" spans="1:22" ht="16.5" customHeight="1" x14ac:dyDescent="0.2">
      <c r="A17" s="264" t="s">
        <v>563</v>
      </c>
      <c r="B17" s="444">
        <v>1211</v>
      </c>
      <c r="C17" s="444"/>
      <c r="D17" s="444">
        <v>1211</v>
      </c>
      <c r="E17" s="259">
        <f t="shared" si="0"/>
        <v>0</v>
      </c>
      <c r="F17" s="444">
        <v>6611</v>
      </c>
      <c r="G17" s="444">
        <v>19239</v>
      </c>
      <c r="H17" s="444">
        <v>10223</v>
      </c>
      <c r="I17" s="444">
        <v>26885</v>
      </c>
      <c r="J17" s="444">
        <v>990</v>
      </c>
      <c r="K17" s="444">
        <v>18916</v>
      </c>
      <c r="L17" s="444">
        <v>34613</v>
      </c>
      <c r="M17" s="444">
        <v>34708</v>
      </c>
      <c r="N17" s="261"/>
      <c r="O17" s="258">
        <f t="shared" si="1"/>
        <v>68109</v>
      </c>
      <c r="P17" s="258">
        <f t="shared" si="1"/>
        <v>54937</v>
      </c>
      <c r="Q17" s="258">
        <f t="shared" si="1"/>
        <v>29139</v>
      </c>
      <c r="R17" s="260">
        <f t="shared" si="2"/>
        <v>-15967</v>
      </c>
      <c r="S17" s="261"/>
      <c r="T17" s="261"/>
      <c r="U17" s="261"/>
      <c r="V17" s="259">
        <f t="shared" si="3"/>
        <v>0</v>
      </c>
    </row>
    <row r="18" spans="1:22" ht="16.5" customHeight="1" x14ac:dyDescent="0.2">
      <c r="A18" s="264" t="s">
        <v>564</v>
      </c>
      <c r="B18" s="444"/>
      <c r="C18" s="444"/>
      <c r="D18" s="444"/>
      <c r="E18" s="259">
        <f t="shared" si="0"/>
        <v>0</v>
      </c>
      <c r="F18" s="444"/>
      <c r="G18" s="444"/>
      <c r="H18" s="444">
        <v>5</v>
      </c>
      <c r="I18" s="444">
        <v>1080</v>
      </c>
      <c r="J18" s="444"/>
      <c r="K18" s="444">
        <v>6134</v>
      </c>
      <c r="L18" s="444">
        <v>1080</v>
      </c>
      <c r="M18" s="444">
        <v>1080</v>
      </c>
      <c r="N18" s="261"/>
      <c r="O18" s="258">
        <f t="shared" si="1"/>
        <v>2160</v>
      </c>
      <c r="P18" s="258">
        <f t="shared" si="1"/>
        <v>1080</v>
      </c>
      <c r="Q18" s="258">
        <f t="shared" si="1"/>
        <v>6139</v>
      </c>
      <c r="R18" s="260">
        <f t="shared" si="2"/>
        <v>-5059</v>
      </c>
      <c r="S18" s="261"/>
      <c r="T18" s="261"/>
      <c r="U18" s="261"/>
      <c r="V18" s="259">
        <f t="shared" si="3"/>
        <v>0</v>
      </c>
    </row>
    <row r="19" spans="1:22" ht="23.25" customHeight="1" x14ac:dyDescent="0.2">
      <c r="A19" s="264" t="s">
        <v>571</v>
      </c>
      <c r="B19" s="444"/>
      <c r="C19" s="444"/>
      <c r="D19" s="444">
        <v>46</v>
      </c>
      <c r="E19" s="259">
        <f t="shared" si="0"/>
        <v>-46</v>
      </c>
      <c r="F19" s="444">
        <v>2997</v>
      </c>
      <c r="G19" s="444">
        <v>64353</v>
      </c>
      <c r="H19" s="444">
        <v>13914</v>
      </c>
      <c r="I19" s="444">
        <v>16062</v>
      </c>
      <c r="J19" s="444"/>
      <c r="K19" s="444">
        <v>3176</v>
      </c>
      <c r="L19" s="444"/>
      <c r="M19" s="444"/>
      <c r="N19" s="261"/>
      <c r="O19" s="258">
        <f t="shared" si="1"/>
        <v>19059</v>
      </c>
      <c r="P19" s="258">
        <f t="shared" si="1"/>
        <v>64353</v>
      </c>
      <c r="Q19" s="258">
        <f t="shared" si="1"/>
        <v>17090</v>
      </c>
      <c r="R19" s="260">
        <f t="shared" si="2"/>
        <v>-62384</v>
      </c>
      <c r="S19" s="261"/>
      <c r="T19" s="261"/>
      <c r="U19" s="261"/>
      <c r="V19" s="259">
        <f t="shared" si="3"/>
        <v>0</v>
      </c>
    </row>
    <row r="20" spans="1:22" ht="14.25" customHeight="1" x14ac:dyDescent="0.2">
      <c r="A20" s="264" t="s">
        <v>566</v>
      </c>
      <c r="B20" s="444"/>
      <c r="C20" s="444">
        <v>263</v>
      </c>
      <c r="D20" s="444">
        <v>-263</v>
      </c>
      <c r="E20" s="259">
        <f t="shared" si="0"/>
        <v>0</v>
      </c>
      <c r="F20" s="444">
        <v>226827</v>
      </c>
      <c r="G20" s="444">
        <v>189594</v>
      </c>
      <c r="H20" s="444">
        <v>10375</v>
      </c>
      <c r="I20" s="444">
        <v>781</v>
      </c>
      <c r="J20" s="444">
        <v>7258</v>
      </c>
      <c r="K20" s="444">
        <v>-6162</v>
      </c>
      <c r="L20" s="444"/>
      <c r="M20" s="444"/>
      <c r="N20" s="261"/>
      <c r="O20" s="258">
        <f t="shared" si="1"/>
        <v>227608</v>
      </c>
      <c r="P20" s="258">
        <f t="shared" si="1"/>
        <v>196852</v>
      </c>
      <c r="Q20" s="258">
        <f t="shared" si="1"/>
        <v>4213</v>
      </c>
      <c r="R20" s="260">
        <f t="shared" si="2"/>
        <v>26543</v>
      </c>
      <c r="S20" s="261"/>
      <c r="T20" s="261"/>
      <c r="U20" s="261"/>
      <c r="V20" s="259">
        <f t="shared" si="3"/>
        <v>0</v>
      </c>
    </row>
    <row r="21" spans="1:22" ht="14.25" customHeight="1" x14ac:dyDescent="0.2">
      <c r="A21" s="433" t="s">
        <v>1353</v>
      </c>
      <c r="B21" s="444"/>
      <c r="C21" s="444"/>
      <c r="D21" s="444"/>
      <c r="E21" s="259">
        <f t="shared" si="0"/>
        <v>0</v>
      </c>
      <c r="F21" s="444">
        <v>18114</v>
      </c>
      <c r="G21" s="444"/>
      <c r="H21" s="444">
        <v>13019</v>
      </c>
      <c r="I21" s="444">
        <v>1692</v>
      </c>
      <c r="J21" s="444"/>
      <c r="K21" s="444">
        <v>5242</v>
      </c>
      <c r="L21" s="444">
        <v>2247</v>
      </c>
      <c r="M21" s="444">
        <v>2247</v>
      </c>
      <c r="N21" s="434"/>
      <c r="O21" s="258">
        <f t="shared" si="1"/>
        <v>22053</v>
      </c>
      <c r="P21" s="258">
        <f t="shared" si="1"/>
        <v>2247</v>
      </c>
      <c r="Q21" s="258">
        <f t="shared" si="1"/>
        <v>18261</v>
      </c>
      <c r="R21" s="260">
        <f t="shared" si="2"/>
        <v>1545</v>
      </c>
      <c r="S21" s="434"/>
      <c r="T21" s="434"/>
      <c r="U21" s="434"/>
      <c r="V21" s="259">
        <f t="shared" si="3"/>
        <v>0</v>
      </c>
    </row>
    <row r="22" spans="1:22" ht="24.75" customHeight="1" x14ac:dyDescent="0.2">
      <c r="A22" s="265" t="s">
        <v>840</v>
      </c>
      <c r="B22" s="266">
        <f t="shared" ref="B22:V22" si="4">SUM(B4:B21)</f>
        <v>5741</v>
      </c>
      <c r="C22" s="266">
        <f t="shared" si="4"/>
        <v>24776</v>
      </c>
      <c r="D22" s="266">
        <f t="shared" si="4"/>
        <v>1723</v>
      </c>
      <c r="E22" s="266">
        <f t="shared" si="4"/>
        <v>-20758</v>
      </c>
      <c r="F22" s="266">
        <f t="shared" si="4"/>
        <v>467845</v>
      </c>
      <c r="G22" s="266">
        <f t="shared" si="4"/>
        <v>360148</v>
      </c>
      <c r="H22" s="266">
        <f t="shared" si="4"/>
        <v>294489</v>
      </c>
      <c r="I22" s="266">
        <f t="shared" si="4"/>
        <v>296332</v>
      </c>
      <c r="J22" s="266">
        <f t="shared" si="4"/>
        <v>72727</v>
      </c>
      <c r="K22" s="266">
        <f t="shared" si="4"/>
        <v>253149</v>
      </c>
      <c r="L22" s="266">
        <f t="shared" si="4"/>
        <v>314980</v>
      </c>
      <c r="M22" s="266">
        <f t="shared" si="4"/>
        <v>315764</v>
      </c>
      <c r="N22" s="266">
        <f t="shared" si="4"/>
        <v>0</v>
      </c>
      <c r="O22" s="266">
        <f t="shared" si="4"/>
        <v>1079157</v>
      </c>
      <c r="P22" s="266">
        <f t="shared" si="4"/>
        <v>748639</v>
      </c>
      <c r="Q22" s="266">
        <f t="shared" si="4"/>
        <v>547638</v>
      </c>
      <c r="R22" s="266">
        <f t="shared" si="4"/>
        <v>-217120</v>
      </c>
      <c r="S22" s="266">
        <f t="shared" si="4"/>
        <v>0</v>
      </c>
      <c r="T22" s="266">
        <f t="shared" si="4"/>
        <v>0</v>
      </c>
      <c r="U22" s="266">
        <f t="shared" si="4"/>
        <v>0</v>
      </c>
      <c r="V22" s="266">
        <f t="shared" si="4"/>
        <v>0</v>
      </c>
    </row>
    <row r="23" spans="1:22" ht="19.5" customHeight="1" x14ac:dyDescent="0.2">
      <c r="A23" s="264" t="s">
        <v>841</v>
      </c>
      <c r="B23" s="444">
        <v>6492</v>
      </c>
      <c r="C23" s="444">
        <v>2840</v>
      </c>
      <c r="D23" s="444">
        <v>11656</v>
      </c>
      <c r="E23" s="259">
        <f t="shared" si="0"/>
        <v>-8004</v>
      </c>
      <c r="F23" s="444">
        <v>6291707</v>
      </c>
      <c r="G23" s="444">
        <v>290177</v>
      </c>
      <c r="H23" s="444">
        <v>2073599</v>
      </c>
      <c r="I23" s="444">
        <v>965822</v>
      </c>
      <c r="J23" s="444">
        <v>309087</v>
      </c>
      <c r="K23" s="444">
        <v>354903</v>
      </c>
      <c r="L23" s="444">
        <v>5268920</v>
      </c>
      <c r="M23" s="444">
        <v>6129194</v>
      </c>
      <c r="N23" s="261"/>
      <c r="O23" s="258">
        <f t="shared" si="1"/>
        <v>12526449</v>
      </c>
      <c r="P23" s="258">
        <f t="shared" si="1"/>
        <v>6728458</v>
      </c>
      <c r="Q23" s="258">
        <f t="shared" si="1"/>
        <v>2428502</v>
      </c>
      <c r="R23" s="260">
        <f t="shared" si="2"/>
        <v>3369489</v>
      </c>
      <c r="S23" s="444"/>
      <c r="T23" s="444"/>
      <c r="U23" s="444"/>
      <c r="V23" s="259">
        <f>SUM(S23-T23-U23)</f>
        <v>0</v>
      </c>
    </row>
    <row r="24" spans="1:22" ht="27" customHeight="1" x14ac:dyDescent="0.2">
      <c r="A24" s="267" t="s">
        <v>842</v>
      </c>
      <c r="B24" s="266">
        <f t="shared" ref="B24:V24" si="5">SUM(B22:B23)</f>
        <v>12233</v>
      </c>
      <c r="C24" s="266">
        <f t="shared" si="5"/>
        <v>27616</v>
      </c>
      <c r="D24" s="266">
        <f t="shared" si="5"/>
        <v>13379</v>
      </c>
      <c r="E24" s="266">
        <f t="shared" si="5"/>
        <v>-28762</v>
      </c>
      <c r="F24" s="266">
        <f t="shared" si="5"/>
        <v>6759552</v>
      </c>
      <c r="G24" s="266">
        <f t="shared" si="5"/>
        <v>650325</v>
      </c>
      <c r="H24" s="266">
        <f t="shared" si="5"/>
        <v>2368088</v>
      </c>
      <c r="I24" s="266">
        <f t="shared" si="5"/>
        <v>1262154</v>
      </c>
      <c r="J24" s="266">
        <f t="shared" si="5"/>
        <v>381814</v>
      </c>
      <c r="K24" s="266">
        <f t="shared" si="5"/>
        <v>608052</v>
      </c>
      <c r="L24" s="266">
        <f t="shared" si="5"/>
        <v>5583900</v>
      </c>
      <c r="M24" s="266">
        <f t="shared" si="5"/>
        <v>6444958</v>
      </c>
      <c r="N24" s="266">
        <f t="shared" si="5"/>
        <v>0</v>
      </c>
      <c r="O24" s="266">
        <f t="shared" si="5"/>
        <v>13605606</v>
      </c>
      <c r="P24" s="266">
        <f t="shared" si="5"/>
        <v>7477097</v>
      </c>
      <c r="Q24" s="266">
        <f t="shared" si="5"/>
        <v>2976140</v>
      </c>
      <c r="R24" s="266">
        <f t="shared" si="5"/>
        <v>3152369</v>
      </c>
      <c r="S24" s="266">
        <f t="shared" si="5"/>
        <v>0</v>
      </c>
      <c r="T24" s="266">
        <f t="shared" si="5"/>
        <v>0</v>
      </c>
      <c r="U24" s="266">
        <f t="shared" si="5"/>
        <v>0</v>
      </c>
      <c r="V24" s="266">
        <f t="shared" si="5"/>
        <v>0</v>
      </c>
    </row>
    <row r="25" spans="1:22" ht="15" customHeight="1" x14ac:dyDescent="0.2">
      <c r="H25" s="576"/>
      <c r="K25" s="576"/>
      <c r="N25" s="576"/>
    </row>
    <row r="26" spans="1:22" ht="15" customHeight="1" x14ac:dyDescent="0.2"/>
    <row r="27" spans="1:22" ht="15" customHeight="1" x14ac:dyDescent="0.2"/>
    <row r="28" spans="1:22" ht="15" customHeight="1" x14ac:dyDescent="0.2"/>
    <row r="29" spans="1:22" ht="15" customHeight="1" x14ac:dyDescent="0.2"/>
    <row r="30" spans="1:22" ht="15" customHeight="1" x14ac:dyDescent="0.2"/>
    <row r="31" spans="1:22" ht="15" customHeight="1" x14ac:dyDescent="0.2"/>
    <row r="32" spans="1:22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</sheetData>
  <mergeCells count="8">
    <mergeCell ref="A1:A3"/>
    <mergeCell ref="B1:E2"/>
    <mergeCell ref="F1:R1"/>
    <mergeCell ref="S1:V2"/>
    <mergeCell ref="F2:H2"/>
    <mergeCell ref="I2:K2"/>
    <mergeCell ref="L2:N2"/>
    <mergeCell ref="O2:R2"/>
  </mergeCells>
  <printOptions horizontalCentered="1" verticalCentered="1"/>
  <pageMargins left="0.39370078740157483" right="0.39370078740157483" top="0.9055118110236221" bottom="0.27559055118110237" header="0.39370078740157483" footer="0.51181102362204722"/>
  <pageSetup paperSize="9" scale="71" orientation="landscape" r:id="rId1"/>
  <headerFooter alignWithMargins="0">
    <oddHeader>&amp;C&amp;"Times New Roman CE,Félkövér dőlt"&amp;9ZMJV  ÖNKORMÁNYZATA
IMMATERIÁLIS JAVAK, TÁRGYI ESZKÖZÖK, 
KONCESSZIÓBA ADOTT ESZKÖZÖK ÁLLOMÁNYÁNAK VÁLTOZÁSA
2025.  ÉVBEN
&amp;R&amp;"Times New Roman CE,Félkövér dőlt"18. melléklet
Adatok: ezer Ft-ban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7"/>
  <sheetViews>
    <sheetView zoomScale="98" zoomScaleNormal="98" workbookViewId="0">
      <pane xSplit="2" ySplit="3" topLeftCell="C4" activePane="bottomRight" state="frozenSplit"/>
      <selection activeCell="A33" sqref="A33"/>
      <selection pane="topRight" activeCell="A33" sqref="A33"/>
      <selection pane="bottomLeft" activeCell="A33" sqref="A33"/>
      <selection pane="bottomRight" activeCell="C59" sqref="C59"/>
    </sheetView>
  </sheetViews>
  <sheetFormatPr defaultColWidth="9.6640625" defaultRowHeight="16.5" customHeight="1" x14ac:dyDescent="0.2"/>
  <cols>
    <col min="1" max="1" width="6.6640625" style="270" customWidth="1"/>
    <col min="2" max="2" width="20" style="268" customWidth="1"/>
    <col min="3" max="3" width="31" style="268" customWidth="1"/>
    <col min="4" max="4" width="14" style="268" customWidth="1"/>
    <col min="5" max="5" width="16.5" style="268" customWidth="1"/>
    <col min="6" max="6" width="14.83203125" style="268" customWidth="1"/>
    <col min="7" max="7" width="9.1640625" style="268" customWidth="1"/>
    <col min="8" max="8" width="15" style="268" customWidth="1"/>
    <col min="9" max="9" width="15.33203125" style="268" customWidth="1"/>
    <col min="10" max="12" width="16.5" style="268" hidden="1" customWidth="1"/>
    <col min="13" max="13" width="16.5" style="268" customWidth="1"/>
    <col min="14" max="14" width="15.33203125" style="268" customWidth="1"/>
    <col min="15" max="15" width="16.83203125" style="269" customWidth="1"/>
    <col min="16" max="16384" width="9.6640625" style="268"/>
  </cols>
  <sheetData>
    <row r="1" spans="1:15" ht="11.25" customHeight="1" x14ac:dyDescent="0.2">
      <c r="A1" s="371"/>
      <c r="B1" s="1804" t="s">
        <v>749</v>
      </c>
      <c r="C1" s="1804"/>
      <c r="D1" s="372" t="s">
        <v>693</v>
      </c>
      <c r="E1" s="372" t="s">
        <v>862</v>
      </c>
      <c r="F1" s="372" t="s">
        <v>861</v>
      </c>
      <c r="G1" s="372" t="s">
        <v>860</v>
      </c>
      <c r="H1" s="372" t="s">
        <v>859</v>
      </c>
      <c r="I1" s="372" t="s">
        <v>699</v>
      </c>
      <c r="J1" s="372"/>
      <c r="K1" s="372"/>
      <c r="L1" s="372"/>
      <c r="M1" s="372" t="s">
        <v>707</v>
      </c>
      <c r="N1" s="372" t="s">
        <v>713</v>
      </c>
      <c r="O1" s="1806" t="s">
        <v>858</v>
      </c>
    </row>
    <row r="2" spans="1:15" s="274" customFormat="1" ht="49.5" customHeight="1" x14ac:dyDescent="0.2">
      <c r="A2" s="277"/>
      <c r="B2" s="1805"/>
      <c r="C2" s="1805"/>
      <c r="D2" s="373" t="s">
        <v>768</v>
      </c>
      <c r="E2" s="452" t="s">
        <v>817</v>
      </c>
      <c r="F2" s="452" t="s">
        <v>770</v>
      </c>
      <c r="G2" s="452" t="s">
        <v>857</v>
      </c>
      <c r="H2" s="452" t="s">
        <v>856</v>
      </c>
      <c r="I2" s="452" t="s">
        <v>855</v>
      </c>
      <c r="J2" s="452" t="s">
        <v>854</v>
      </c>
      <c r="K2" s="452" t="s">
        <v>853</v>
      </c>
      <c r="L2" s="452" t="s">
        <v>852</v>
      </c>
      <c r="M2" s="452" t="s">
        <v>773</v>
      </c>
      <c r="N2" s="452" t="s">
        <v>774</v>
      </c>
      <c r="O2" s="1807"/>
    </row>
    <row r="3" spans="1:15" s="274" customFormat="1" ht="10.5" customHeight="1" thickBot="1" x14ac:dyDescent="0.25">
      <c r="A3" s="1808">
        <v>1</v>
      </c>
      <c r="B3" s="1809"/>
      <c r="C3" s="1810"/>
      <c r="D3" s="276">
        <v>2</v>
      </c>
      <c r="E3" s="275">
        <v>3</v>
      </c>
      <c r="F3" s="275">
        <v>4</v>
      </c>
      <c r="G3" s="275">
        <v>5</v>
      </c>
      <c r="H3" s="275">
        <v>6</v>
      </c>
      <c r="I3" s="275">
        <v>7</v>
      </c>
      <c r="J3" s="275">
        <v>9</v>
      </c>
      <c r="K3" s="275">
        <v>10</v>
      </c>
      <c r="L3" s="275">
        <v>11</v>
      </c>
      <c r="M3" s="275">
        <v>8</v>
      </c>
      <c r="N3" s="275">
        <v>9</v>
      </c>
      <c r="O3" s="275">
        <v>10</v>
      </c>
    </row>
    <row r="4" spans="1:15" ht="14.25" customHeight="1" x14ac:dyDescent="0.2">
      <c r="A4" s="1811" t="s">
        <v>351</v>
      </c>
      <c r="B4" s="1812" t="s">
        <v>851</v>
      </c>
      <c r="C4" s="553" t="s">
        <v>1884</v>
      </c>
      <c r="D4" s="1347"/>
      <c r="E4" s="1348"/>
      <c r="F4" s="1348"/>
      <c r="G4" s="1348"/>
      <c r="H4" s="1348"/>
      <c r="I4" s="1349">
        <f>SUM(E4:H4)</f>
        <v>0</v>
      </c>
      <c r="J4" s="1348"/>
      <c r="K4" s="1348"/>
      <c r="L4" s="1348"/>
      <c r="M4" s="1348"/>
      <c r="N4" s="1348"/>
      <c r="O4" s="1350">
        <f t="shared" ref="O4:O57" si="0">SUM(D4+I4+M4+N4)</f>
        <v>0</v>
      </c>
    </row>
    <row r="5" spans="1:15" ht="12" customHeight="1" x14ac:dyDescent="0.2">
      <c r="A5" s="1799"/>
      <c r="B5" s="1803"/>
      <c r="C5" s="1351" t="s">
        <v>1885</v>
      </c>
      <c r="D5" s="1347"/>
      <c r="E5" s="1348"/>
      <c r="F5" s="1348"/>
      <c r="G5" s="1348"/>
      <c r="H5" s="1348"/>
      <c r="I5" s="1349">
        <f t="shared" ref="I5:N9" si="1">SUM(E5:H5)</f>
        <v>0</v>
      </c>
      <c r="J5" s="1348"/>
      <c r="K5" s="1348"/>
      <c r="L5" s="1348"/>
      <c r="M5" s="1348"/>
      <c r="N5" s="1348"/>
      <c r="O5" s="1350">
        <f t="shared" si="0"/>
        <v>0</v>
      </c>
    </row>
    <row r="6" spans="1:15" ht="12.75" customHeight="1" x14ac:dyDescent="0.2">
      <c r="A6" s="1799"/>
      <c r="B6" s="1803"/>
      <c r="C6" s="554" t="s">
        <v>844</v>
      </c>
      <c r="D6" s="1352">
        <f t="shared" ref="D6:H6" si="2">+D5-D4</f>
        <v>0</v>
      </c>
      <c r="E6" s="1352">
        <f t="shared" si="2"/>
        <v>0</v>
      </c>
      <c r="F6" s="1352">
        <f t="shared" si="2"/>
        <v>0</v>
      </c>
      <c r="G6" s="1352">
        <f t="shared" si="2"/>
        <v>0</v>
      </c>
      <c r="H6" s="1352">
        <f t="shared" si="2"/>
        <v>0</v>
      </c>
      <c r="I6" s="1349">
        <f t="shared" si="1"/>
        <v>0</v>
      </c>
      <c r="J6" s="1349">
        <f t="shared" si="1"/>
        <v>0</v>
      </c>
      <c r="K6" s="1349">
        <f t="shared" si="1"/>
        <v>0</v>
      </c>
      <c r="L6" s="1349">
        <f t="shared" si="1"/>
        <v>0</v>
      </c>
      <c r="M6" s="1349">
        <f t="shared" si="1"/>
        <v>0</v>
      </c>
      <c r="N6" s="1349">
        <f t="shared" si="1"/>
        <v>0</v>
      </c>
      <c r="O6" s="1350">
        <f t="shared" si="0"/>
        <v>0</v>
      </c>
    </row>
    <row r="7" spans="1:15" ht="14.25" customHeight="1" x14ac:dyDescent="0.2">
      <c r="A7" s="1800"/>
      <c r="B7" s="1803"/>
      <c r="C7" s="1351" t="s">
        <v>1886</v>
      </c>
      <c r="D7" s="1352">
        <v>0</v>
      </c>
      <c r="E7" s="1349">
        <v>58781377</v>
      </c>
      <c r="F7" s="1349">
        <v>173733</v>
      </c>
      <c r="G7" s="1349"/>
      <c r="H7" s="1349"/>
      <c r="I7" s="1349">
        <f t="shared" si="1"/>
        <v>58955110</v>
      </c>
      <c r="J7" s="1349"/>
      <c r="K7" s="1349"/>
      <c r="L7" s="1349"/>
      <c r="M7" s="1349"/>
      <c r="N7" s="1349"/>
      <c r="O7" s="1350">
        <f>SUM(D7+I7+M7+N7)</f>
        <v>58955110</v>
      </c>
    </row>
    <row r="8" spans="1:15" ht="12" customHeight="1" x14ac:dyDescent="0.2">
      <c r="A8" s="1800"/>
      <c r="B8" s="1803"/>
      <c r="C8" s="1351" t="s">
        <v>1885</v>
      </c>
      <c r="D8" s="1352"/>
      <c r="E8" s="1349">
        <v>62123068</v>
      </c>
      <c r="F8" s="1349">
        <v>296350</v>
      </c>
      <c r="G8" s="1349"/>
      <c r="H8" s="1349"/>
      <c r="I8" s="1349">
        <f t="shared" si="1"/>
        <v>62419418</v>
      </c>
      <c r="J8" s="1349"/>
      <c r="K8" s="1349"/>
      <c r="L8" s="1349"/>
      <c r="M8" s="1349"/>
      <c r="N8" s="1349"/>
      <c r="O8" s="1350">
        <f>SUM(D8+I8+M8+N8)</f>
        <v>62419418</v>
      </c>
    </row>
    <row r="9" spans="1:15" ht="12" customHeight="1" x14ac:dyDescent="0.2">
      <c r="A9" s="1800"/>
      <c r="B9" s="1803"/>
      <c r="C9" s="554" t="s">
        <v>844</v>
      </c>
      <c r="D9" s="1352">
        <f t="shared" ref="D9:L9" si="3">+D8-D7</f>
        <v>0</v>
      </c>
      <c r="E9" s="1352">
        <f t="shared" si="3"/>
        <v>3341691</v>
      </c>
      <c r="F9" s="1352">
        <f t="shared" si="3"/>
        <v>122617</v>
      </c>
      <c r="G9" s="1352">
        <f t="shared" si="3"/>
        <v>0</v>
      </c>
      <c r="H9" s="1352">
        <f t="shared" si="3"/>
        <v>0</v>
      </c>
      <c r="I9" s="1349">
        <f t="shared" si="1"/>
        <v>3464308</v>
      </c>
      <c r="J9" s="1352">
        <f t="shared" si="3"/>
        <v>0</v>
      </c>
      <c r="K9" s="1352">
        <f t="shared" si="3"/>
        <v>0</v>
      </c>
      <c r="L9" s="1352">
        <f t="shared" si="3"/>
        <v>0</v>
      </c>
      <c r="M9" s="1352"/>
      <c r="N9" s="1352">
        <f>+N8-N7</f>
        <v>0</v>
      </c>
      <c r="O9" s="1350">
        <f t="shared" si="0"/>
        <v>3464308</v>
      </c>
    </row>
    <row r="10" spans="1:15" ht="13.5" customHeight="1" x14ac:dyDescent="0.2">
      <c r="A10" s="1801"/>
      <c r="B10" s="1803"/>
      <c r="C10" s="1351" t="s">
        <v>1887</v>
      </c>
      <c r="D10" s="1353">
        <f t="shared" ref="D10:N11" si="4">+D4+D7</f>
        <v>0</v>
      </c>
      <c r="E10" s="1353">
        <f t="shared" si="4"/>
        <v>58781377</v>
      </c>
      <c r="F10" s="1353">
        <f t="shared" si="4"/>
        <v>173733</v>
      </c>
      <c r="G10" s="1353">
        <f t="shared" si="4"/>
        <v>0</v>
      </c>
      <c r="H10" s="1353">
        <f t="shared" si="4"/>
        <v>0</v>
      </c>
      <c r="I10" s="1353">
        <f t="shared" si="4"/>
        <v>58955110</v>
      </c>
      <c r="J10" s="1353">
        <f t="shared" si="4"/>
        <v>0</v>
      </c>
      <c r="K10" s="1353">
        <f t="shared" si="4"/>
        <v>0</v>
      </c>
      <c r="L10" s="1353">
        <f t="shared" si="4"/>
        <v>0</v>
      </c>
      <c r="M10" s="1353">
        <f t="shared" si="4"/>
        <v>0</v>
      </c>
      <c r="N10" s="1353">
        <f t="shared" si="4"/>
        <v>0</v>
      </c>
      <c r="O10" s="1354">
        <f t="shared" si="0"/>
        <v>58955110</v>
      </c>
    </row>
    <row r="11" spans="1:15" ht="13.5" customHeight="1" x14ac:dyDescent="0.2">
      <c r="A11" s="449"/>
      <c r="B11" s="450"/>
      <c r="C11" s="1351" t="s">
        <v>1888</v>
      </c>
      <c r="D11" s="1353">
        <f>+D5+D8</f>
        <v>0</v>
      </c>
      <c r="E11" s="1353">
        <f>+E5+E8</f>
        <v>62123068</v>
      </c>
      <c r="F11" s="1353">
        <f>+F5+F8</f>
        <v>296350</v>
      </c>
      <c r="G11" s="1353">
        <f>+G5+G8</f>
        <v>0</v>
      </c>
      <c r="H11" s="1353">
        <f>+H5+H8</f>
        <v>0</v>
      </c>
      <c r="I11" s="1353">
        <f t="shared" si="4"/>
        <v>62419418</v>
      </c>
      <c r="J11" s="1353">
        <f t="shared" si="4"/>
        <v>0</v>
      </c>
      <c r="K11" s="1353">
        <f t="shared" si="4"/>
        <v>0</v>
      </c>
      <c r="L11" s="1353">
        <f t="shared" si="4"/>
        <v>0</v>
      </c>
      <c r="M11" s="1353"/>
      <c r="N11" s="1353">
        <f>+N5+N8</f>
        <v>0</v>
      </c>
      <c r="O11" s="1354">
        <f t="shared" si="0"/>
        <v>62419418</v>
      </c>
    </row>
    <row r="12" spans="1:15" ht="11.25" customHeight="1" thickBot="1" x14ac:dyDescent="0.25">
      <c r="A12" s="272"/>
      <c r="B12" s="271"/>
      <c r="C12" s="555" t="s">
        <v>843</v>
      </c>
      <c r="D12" s="560">
        <f t="shared" ref="D12:N12" si="5">+D11-D10</f>
        <v>0</v>
      </c>
      <c r="E12" s="560">
        <f t="shared" si="5"/>
        <v>3341691</v>
      </c>
      <c r="F12" s="560">
        <f t="shared" si="5"/>
        <v>122617</v>
      </c>
      <c r="G12" s="560">
        <f t="shared" si="5"/>
        <v>0</v>
      </c>
      <c r="H12" s="560">
        <f t="shared" si="5"/>
        <v>0</v>
      </c>
      <c r="I12" s="560">
        <f t="shared" si="5"/>
        <v>3464308</v>
      </c>
      <c r="J12" s="560">
        <f t="shared" si="5"/>
        <v>0</v>
      </c>
      <c r="K12" s="560">
        <f t="shared" si="5"/>
        <v>0</v>
      </c>
      <c r="L12" s="560">
        <f t="shared" si="5"/>
        <v>0</v>
      </c>
      <c r="M12" s="560">
        <f t="shared" si="5"/>
        <v>0</v>
      </c>
      <c r="N12" s="561">
        <f t="shared" si="5"/>
        <v>0</v>
      </c>
      <c r="O12" s="558">
        <f t="shared" si="0"/>
        <v>3464308</v>
      </c>
    </row>
    <row r="13" spans="1:15" ht="11.25" customHeight="1" x14ac:dyDescent="0.2">
      <c r="A13" s="1799" t="s">
        <v>353</v>
      </c>
      <c r="B13" s="1802" t="s">
        <v>850</v>
      </c>
      <c r="C13" s="553" t="s">
        <v>1884</v>
      </c>
      <c r="D13" s="1347"/>
      <c r="E13" s="1347"/>
      <c r="F13" s="1347"/>
      <c r="G13" s="1347"/>
      <c r="H13" s="1347"/>
      <c r="I13" s="1347">
        <f t="shared" ref="I13:I18" si="6">SUM(E13:H13)</f>
        <v>0</v>
      </c>
      <c r="J13" s="1347"/>
      <c r="K13" s="1347"/>
      <c r="L13" s="1347"/>
      <c r="M13" s="1347"/>
      <c r="N13" s="1347"/>
      <c r="O13" s="1350">
        <f t="shared" si="0"/>
        <v>0</v>
      </c>
    </row>
    <row r="14" spans="1:15" ht="11.25" customHeight="1" x14ac:dyDescent="0.2">
      <c r="A14" s="1799"/>
      <c r="B14" s="1803"/>
      <c r="C14" s="1351" t="s">
        <v>1885</v>
      </c>
      <c r="D14" s="1352"/>
      <c r="E14" s="1352"/>
      <c r="F14" s="1352"/>
      <c r="G14" s="1352"/>
      <c r="H14" s="1352"/>
      <c r="I14" s="1347">
        <f t="shared" si="6"/>
        <v>0</v>
      </c>
      <c r="J14" s="1352"/>
      <c r="K14" s="1352"/>
      <c r="L14" s="1352"/>
      <c r="M14" s="1352"/>
      <c r="N14" s="1352"/>
      <c r="O14" s="1350">
        <f t="shared" si="0"/>
        <v>0</v>
      </c>
    </row>
    <row r="15" spans="1:15" ht="11.25" customHeight="1" x14ac:dyDescent="0.2">
      <c r="A15" s="1799"/>
      <c r="B15" s="1803"/>
      <c r="C15" s="554" t="s">
        <v>844</v>
      </c>
      <c r="D15" s="1352">
        <f>D14-D13</f>
        <v>0</v>
      </c>
      <c r="E15" s="1352">
        <f>E14-E13</f>
        <v>0</v>
      </c>
      <c r="F15" s="1352">
        <f>F14-F13</f>
        <v>0</v>
      </c>
      <c r="G15" s="1352">
        <f>G14-G13</f>
        <v>0</v>
      </c>
      <c r="H15" s="1352">
        <f>H14-H13</f>
        <v>0</v>
      </c>
      <c r="I15" s="1347">
        <f t="shared" si="6"/>
        <v>0</v>
      </c>
      <c r="J15" s="1352">
        <f>J14-J13</f>
        <v>0</v>
      </c>
      <c r="K15" s="1352">
        <f>K14-K13</f>
        <v>0</v>
      </c>
      <c r="L15" s="1352">
        <f>L14-L13</f>
        <v>0</v>
      </c>
      <c r="M15" s="1352">
        <f>M14-M13</f>
        <v>0</v>
      </c>
      <c r="N15" s="1352">
        <f>N14-N13</f>
        <v>0</v>
      </c>
      <c r="O15" s="1350">
        <f t="shared" si="0"/>
        <v>0</v>
      </c>
    </row>
    <row r="16" spans="1:15" ht="11.25" customHeight="1" x14ac:dyDescent="0.2">
      <c r="A16" s="1800"/>
      <c r="B16" s="1803"/>
      <c r="C16" s="1351" t="s">
        <v>1886</v>
      </c>
      <c r="D16" s="1352"/>
      <c r="E16" s="1352">
        <v>6533</v>
      </c>
      <c r="F16" s="1352">
        <v>111256</v>
      </c>
      <c r="G16" s="1352"/>
      <c r="H16" s="1352"/>
      <c r="I16" s="1347">
        <f t="shared" si="6"/>
        <v>117789</v>
      </c>
      <c r="J16" s="1352"/>
      <c r="K16" s="1352"/>
      <c r="L16" s="1352"/>
      <c r="M16" s="1352"/>
      <c r="N16" s="1352"/>
      <c r="O16" s="1350">
        <f t="shared" si="0"/>
        <v>117789</v>
      </c>
    </row>
    <row r="17" spans="1:15" ht="11.25" customHeight="1" x14ac:dyDescent="0.2">
      <c r="A17" s="1800"/>
      <c r="B17" s="1803"/>
      <c r="C17" s="1351" t="s">
        <v>1885</v>
      </c>
      <c r="D17" s="1355"/>
      <c r="E17" s="1352">
        <v>1152</v>
      </c>
      <c r="F17" s="1352">
        <v>0</v>
      </c>
      <c r="G17" s="1355"/>
      <c r="H17" s="1355"/>
      <c r="I17" s="1347">
        <f t="shared" si="6"/>
        <v>1152</v>
      </c>
      <c r="J17" s="1355"/>
      <c r="K17" s="1355"/>
      <c r="L17" s="1355"/>
      <c r="M17" s="1352">
        <v>3000</v>
      </c>
      <c r="N17" s="1355"/>
      <c r="O17" s="1350">
        <f t="shared" si="0"/>
        <v>4152</v>
      </c>
    </row>
    <row r="18" spans="1:15" ht="11.25" customHeight="1" x14ac:dyDescent="0.2">
      <c r="A18" s="1800"/>
      <c r="B18" s="1803"/>
      <c r="C18" s="554" t="s">
        <v>844</v>
      </c>
      <c r="D18" s="1352">
        <f>D17-D16</f>
        <v>0</v>
      </c>
      <c r="E18" s="1352">
        <f>E17-E16</f>
        <v>-5381</v>
      </c>
      <c r="F18" s="1352">
        <f>F17-F16</f>
        <v>-111256</v>
      </c>
      <c r="G18" s="1352">
        <f>G17-G16</f>
        <v>0</v>
      </c>
      <c r="H18" s="1352">
        <f>H17-H16</f>
        <v>0</v>
      </c>
      <c r="I18" s="1347">
        <f t="shared" si="6"/>
        <v>-116637</v>
      </c>
      <c r="J18" s="1352">
        <f>J17-J16</f>
        <v>0</v>
      </c>
      <c r="K18" s="1352">
        <f>K17-K16</f>
        <v>0</v>
      </c>
      <c r="L18" s="1352">
        <f>L17-L16</f>
        <v>0</v>
      </c>
      <c r="M18" s="1352">
        <f>M17-M16</f>
        <v>3000</v>
      </c>
      <c r="N18" s="1352">
        <f>N17-N16</f>
        <v>0</v>
      </c>
      <c r="O18" s="1350">
        <f t="shared" si="0"/>
        <v>-113637</v>
      </c>
    </row>
    <row r="19" spans="1:15" ht="11.25" customHeight="1" x14ac:dyDescent="0.2">
      <c r="A19" s="1801"/>
      <c r="B19" s="1803"/>
      <c r="C19" s="1351" t="s">
        <v>1887</v>
      </c>
      <c r="D19" s="1353">
        <f t="shared" ref="D19:N20" si="7">SUM(D13+D16)</f>
        <v>0</v>
      </c>
      <c r="E19" s="1353">
        <f t="shared" si="7"/>
        <v>6533</v>
      </c>
      <c r="F19" s="1353">
        <f t="shared" si="7"/>
        <v>111256</v>
      </c>
      <c r="G19" s="1353">
        <f t="shared" si="7"/>
        <v>0</v>
      </c>
      <c r="H19" s="1353">
        <f t="shared" si="7"/>
        <v>0</v>
      </c>
      <c r="I19" s="1353">
        <f t="shared" si="7"/>
        <v>117789</v>
      </c>
      <c r="J19" s="1353">
        <f t="shared" si="7"/>
        <v>0</v>
      </c>
      <c r="K19" s="1353">
        <f t="shared" si="7"/>
        <v>0</v>
      </c>
      <c r="L19" s="1353">
        <f t="shared" si="7"/>
        <v>0</v>
      </c>
      <c r="M19" s="1353">
        <f t="shared" si="7"/>
        <v>0</v>
      </c>
      <c r="N19" s="1353">
        <f t="shared" si="7"/>
        <v>0</v>
      </c>
      <c r="O19" s="1354">
        <f t="shared" si="0"/>
        <v>117789</v>
      </c>
    </row>
    <row r="20" spans="1:15" ht="11.25" customHeight="1" x14ac:dyDescent="0.2">
      <c r="A20" s="449"/>
      <c r="B20" s="450"/>
      <c r="C20" s="1351" t="s">
        <v>1888</v>
      </c>
      <c r="D20" s="1353">
        <f t="shared" si="7"/>
        <v>0</v>
      </c>
      <c r="E20" s="1353">
        <f t="shared" si="7"/>
        <v>1152</v>
      </c>
      <c r="F20" s="1353">
        <f t="shared" si="7"/>
        <v>0</v>
      </c>
      <c r="G20" s="1353">
        <f t="shared" si="7"/>
        <v>0</v>
      </c>
      <c r="H20" s="1353">
        <f t="shared" si="7"/>
        <v>0</v>
      </c>
      <c r="I20" s="1353">
        <f t="shared" si="7"/>
        <v>1152</v>
      </c>
      <c r="J20" s="1353">
        <f t="shared" si="7"/>
        <v>0</v>
      </c>
      <c r="K20" s="1353">
        <f t="shared" si="7"/>
        <v>0</v>
      </c>
      <c r="L20" s="1353">
        <f t="shared" si="7"/>
        <v>0</v>
      </c>
      <c r="M20" s="1353">
        <f t="shared" si="7"/>
        <v>3000</v>
      </c>
      <c r="N20" s="1353">
        <f t="shared" si="7"/>
        <v>0</v>
      </c>
      <c r="O20" s="1354">
        <f t="shared" si="0"/>
        <v>4152</v>
      </c>
    </row>
    <row r="21" spans="1:15" ht="11.25" customHeight="1" thickBot="1" x14ac:dyDescent="0.25">
      <c r="A21" s="272"/>
      <c r="B21" s="271"/>
      <c r="C21" s="555" t="s">
        <v>843</v>
      </c>
      <c r="D21" s="562">
        <f t="shared" ref="D21:N21" si="8">D20-D19</f>
        <v>0</v>
      </c>
      <c r="E21" s="560">
        <f t="shared" si="8"/>
        <v>-5381</v>
      </c>
      <c r="F21" s="560">
        <f t="shared" si="8"/>
        <v>-111256</v>
      </c>
      <c r="G21" s="560">
        <f t="shared" si="8"/>
        <v>0</v>
      </c>
      <c r="H21" s="560">
        <f t="shared" si="8"/>
        <v>0</v>
      </c>
      <c r="I21" s="560">
        <f t="shared" si="8"/>
        <v>-116637</v>
      </c>
      <c r="J21" s="560">
        <f t="shared" si="8"/>
        <v>0</v>
      </c>
      <c r="K21" s="560">
        <f t="shared" si="8"/>
        <v>0</v>
      </c>
      <c r="L21" s="560">
        <f t="shared" si="8"/>
        <v>0</v>
      </c>
      <c r="M21" s="560">
        <f t="shared" si="8"/>
        <v>3000</v>
      </c>
      <c r="N21" s="560">
        <f t="shared" si="8"/>
        <v>0</v>
      </c>
      <c r="O21" s="558">
        <f t="shared" si="0"/>
        <v>-113637</v>
      </c>
    </row>
    <row r="22" spans="1:15" ht="14.25" customHeight="1" x14ac:dyDescent="0.2">
      <c r="A22" s="273"/>
      <c r="B22" s="451"/>
      <c r="C22" s="553" t="s">
        <v>1884</v>
      </c>
      <c r="D22" s="1352">
        <v>26945</v>
      </c>
      <c r="E22" s="1349">
        <v>16540939</v>
      </c>
      <c r="F22" s="1349">
        <v>694652</v>
      </c>
      <c r="G22" s="1348"/>
      <c r="H22" s="1348">
        <v>2031</v>
      </c>
      <c r="I22" s="1348">
        <f>SUM(E22:H22)</f>
        <v>17237622</v>
      </c>
      <c r="J22" s="1348"/>
      <c r="K22" s="1348"/>
      <c r="L22" s="1348"/>
      <c r="M22" s="1348"/>
      <c r="N22" s="1348"/>
      <c r="O22" s="1350">
        <f t="shared" si="0"/>
        <v>17264567</v>
      </c>
    </row>
    <row r="23" spans="1:15" ht="13.5" customHeight="1" x14ac:dyDescent="0.2">
      <c r="A23" s="1813" t="s">
        <v>355</v>
      </c>
      <c r="B23" s="1802" t="s">
        <v>849</v>
      </c>
      <c r="C23" s="1351" t="s">
        <v>1889</v>
      </c>
      <c r="D23" s="1352">
        <v>6187</v>
      </c>
      <c r="E23" s="1349">
        <v>16358774</v>
      </c>
      <c r="F23" s="1349">
        <v>663182</v>
      </c>
      <c r="G23" s="1349"/>
      <c r="H23" s="1349">
        <v>1342</v>
      </c>
      <c r="I23" s="1348">
        <f t="shared" ref="I23:I26" si="9">SUM(E23:H23)</f>
        <v>17023298</v>
      </c>
      <c r="J23" s="1349"/>
      <c r="K23" s="1349"/>
      <c r="L23" s="1349"/>
      <c r="M23" s="1349"/>
      <c r="N23" s="1349"/>
      <c r="O23" s="1350">
        <f t="shared" si="0"/>
        <v>17029485</v>
      </c>
    </row>
    <row r="24" spans="1:15" ht="12.75" customHeight="1" x14ac:dyDescent="0.2">
      <c r="A24" s="1813"/>
      <c r="B24" s="1802"/>
      <c r="C24" s="554" t="s">
        <v>844</v>
      </c>
      <c r="D24" s="1352">
        <f t="shared" ref="D24:L24" si="10">+D23-D22</f>
        <v>-20758</v>
      </c>
      <c r="E24" s="1352">
        <f t="shared" si="10"/>
        <v>-182165</v>
      </c>
      <c r="F24" s="1352">
        <f t="shared" si="10"/>
        <v>-31470</v>
      </c>
      <c r="G24" s="1352">
        <f t="shared" si="10"/>
        <v>0</v>
      </c>
      <c r="H24" s="1352">
        <f t="shared" si="10"/>
        <v>-689</v>
      </c>
      <c r="I24" s="1348">
        <f t="shared" si="9"/>
        <v>-214324</v>
      </c>
      <c r="J24" s="1352">
        <f t="shared" si="10"/>
        <v>0</v>
      </c>
      <c r="K24" s="1352">
        <f t="shared" si="10"/>
        <v>0</v>
      </c>
      <c r="L24" s="1352">
        <f t="shared" si="10"/>
        <v>0</v>
      </c>
      <c r="M24" s="1352"/>
      <c r="N24" s="1352">
        <f>+N23-N22</f>
        <v>0</v>
      </c>
      <c r="O24" s="1350">
        <f t="shared" si="0"/>
        <v>-235082</v>
      </c>
    </row>
    <row r="25" spans="1:15" ht="14.25" customHeight="1" x14ac:dyDescent="0.2">
      <c r="A25" s="1813"/>
      <c r="B25" s="1802"/>
      <c r="C25" s="1351" t="s">
        <v>1886</v>
      </c>
      <c r="D25" s="1352">
        <v>17810</v>
      </c>
      <c r="E25" s="1349">
        <v>53848347</v>
      </c>
      <c r="F25" s="1349">
        <v>2416215</v>
      </c>
      <c r="G25" s="1349"/>
      <c r="H25" s="1349">
        <v>2666666</v>
      </c>
      <c r="I25" s="1348">
        <f t="shared" si="9"/>
        <v>58931228</v>
      </c>
      <c r="J25" s="1349"/>
      <c r="K25" s="1349"/>
      <c r="L25" s="1349"/>
      <c r="M25" s="1349">
        <v>1716467</v>
      </c>
      <c r="N25" s="1349"/>
      <c r="O25" s="1350">
        <f t="shared" si="0"/>
        <v>60665505</v>
      </c>
    </row>
    <row r="26" spans="1:15" ht="13.5" customHeight="1" x14ac:dyDescent="0.2">
      <c r="A26" s="1813"/>
      <c r="B26" s="1802"/>
      <c r="C26" s="1351" t="s">
        <v>1885</v>
      </c>
      <c r="D26" s="1352">
        <v>9806</v>
      </c>
      <c r="E26" s="1349">
        <v>54560601</v>
      </c>
      <c r="F26" s="1349">
        <v>2746355</v>
      </c>
      <c r="G26" s="1356"/>
      <c r="H26" s="1349">
        <v>1806392</v>
      </c>
      <c r="I26" s="1348">
        <f t="shared" si="9"/>
        <v>59113348</v>
      </c>
      <c r="J26" s="1349"/>
      <c r="K26" s="1349"/>
      <c r="L26" s="1349"/>
      <c r="M26" s="1349">
        <v>1530918</v>
      </c>
      <c r="N26" s="1349"/>
      <c r="O26" s="1350">
        <f t="shared" si="0"/>
        <v>60654072</v>
      </c>
    </row>
    <row r="27" spans="1:15" ht="14.25" customHeight="1" x14ac:dyDescent="0.2">
      <c r="A27" s="1813"/>
      <c r="B27" s="1802"/>
      <c r="C27" s="554" t="s">
        <v>844</v>
      </c>
      <c r="D27" s="1352">
        <f t="shared" ref="D27:N27" si="11">+D26-D25</f>
        <v>-8004</v>
      </c>
      <c r="E27" s="1352">
        <f t="shared" si="11"/>
        <v>712254</v>
      </c>
      <c r="F27" s="1352">
        <f t="shared" si="11"/>
        <v>330140</v>
      </c>
      <c r="G27" s="1352">
        <f t="shared" si="11"/>
        <v>0</v>
      </c>
      <c r="H27" s="1352">
        <f t="shared" si="11"/>
        <v>-860274</v>
      </c>
      <c r="I27" s="1352">
        <f t="shared" si="11"/>
        <v>182120</v>
      </c>
      <c r="J27" s="1352">
        <f t="shared" si="11"/>
        <v>0</v>
      </c>
      <c r="K27" s="1352">
        <f t="shared" si="11"/>
        <v>0</v>
      </c>
      <c r="L27" s="1352">
        <f t="shared" si="11"/>
        <v>0</v>
      </c>
      <c r="M27" s="1352">
        <f t="shared" si="11"/>
        <v>-185549</v>
      </c>
      <c r="N27" s="1352">
        <f t="shared" si="11"/>
        <v>0</v>
      </c>
      <c r="O27" s="1350">
        <f t="shared" si="0"/>
        <v>-11433</v>
      </c>
    </row>
    <row r="28" spans="1:15" ht="14.25" customHeight="1" x14ac:dyDescent="0.2">
      <c r="A28" s="1813"/>
      <c r="B28" s="1802"/>
      <c r="C28" s="1351" t="s">
        <v>1887</v>
      </c>
      <c r="D28" s="1353">
        <f t="shared" ref="D28:N29" si="12">+D22+D25</f>
        <v>44755</v>
      </c>
      <c r="E28" s="1353">
        <f t="shared" si="12"/>
        <v>70389286</v>
      </c>
      <c r="F28" s="1353">
        <f t="shared" si="12"/>
        <v>3110867</v>
      </c>
      <c r="G28" s="1353">
        <f t="shared" si="12"/>
        <v>0</v>
      </c>
      <c r="H28" s="1353">
        <f t="shared" si="12"/>
        <v>2668697</v>
      </c>
      <c r="I28" s="1353">
        <f t="shared" si="12"/>
        <v>76168850</v>
      </c>
      <c r="J28" s="1353">
        <f t="shared" si="12"/>
        <v>0</v>
      </c>
      <c r="K28" s="1353">
        <f t="shared" si="12"/>
        <v>0</v>
      </c>
      <c r="L28" s="1353">
        <f t="shared" si="12"/>
        <v>0</v>
      </c>
      <c r="M28" s="1353">
        <f t="shared" si="12"/>
        <v>1716467</v>
      </c>
      <c r="N28" s="1353">
        <f t="shared" si="12"/>
        <v>0</v>
      </c>
      <c r="O28" s="1354">
        <f t="shared" si="0"/>
        <v>77930072</v>
      </c>
    </row>
    <row r="29" spans="1:15" ht="14.25" customHeight="1" x14ac:dyDescent="0.2">
      <c r="A29" s="1813"/>
      <c r="B29" s="1802"/>
      <c r="C29" s="1351" t="s">
        <v>1888</v>
      </c>
      <c r="D29" s="1353">
        <f t="shared" si="12"/>
        <v>15993</v>
      </c>
      <c r="E29" s="1353">
        <f t="shared" si="12"/>
        <v>70919375</v>
      </c>
      <c r="F29" s="1353">
        <f t="shared" si="12"/>
        <v>3409537</v>
      </c>
      <c r="G29" s="1353">
        <f t="shared" si="12"/>
        <v>0</v>
      </c>
      <c r="H29" s="1353">
        <f t="shared" si="12"/>
        <v>1807734</v>
      </c>
      <c r="I29" s="1353">
        <f t="shared" si="12"/>
        <v>76136646</v>
      </c>
      <c r="J29" s="1353">
        <f t="shared" si="12"/>
        <v>0</v>
      </c>
      <c r="K29" s="1353">
        <f t="shared" si="12"/>
        <v>0</v>
      </c>
      <c r="L29" s="1353">
        <f t="shared" si="12"/>
        <v>0</v>
      </c>
      <c r="M29" s="1353">
        <f t="shared" si="12"/>
        <v>1530918</v>
      </c>
      <c r="N29" s="1353">
        <f t="shared" si="12"/>
        <v>0</v>
      </c>
      <c r="O29" s="1354">
        <f t="shared" si="0"/>
        <v>77683557</v>
      </c>
    </row>
    <row r="30" spans="1:15" ht="12.75" customHeight="1" thickBot="1" x14ac:dyDescent="0.25">
      <c r="A30" s="272"/>
      <c r="B30" s="271"/>
      <c r="C30" s="555" t="s">
        <v>843</v>
      </c>
      <c r="D30" s="562">
        <f t="shared" ref="D30:N30" si="13">+D29-D28</f>
        <v>-28762</v>
      </c>
      <c r="E30" s="560">
        <f t="shared" si="13"/>
        <v>530089</v>
      </c>
      <c r="F30" s="560">
        <f t="shared" si="13"/>
        <v>298670</v>
      </c>
      <c r="G30" s="560">
        <f t="shared" si="13"/>
        <v>0</v>
      </c>
      <c r="H30" s="560">
        <f t="shared" si="13"/>
        <v>-860963</v>
      </c>
      <c r="I30" s="560">
        <f t="shared" si="13"/>
        <v>-32204</v>
      </c>
      <c r="J30" s="560">
        <f t="shared" si="13"/>
        <v>0</v>
      </c>
      <c r="K30" s="560">
        <f t="shared" si="13"/>
        <v>0</v>
      </c>
      <c r="L30" s="560">
        <f t="shared" si="13"/>
        <v>0</v>
      </c>
      <c r="M30" s="560">
        <f t="shared" si="13"/>
        <v>-185549</v>
      </c>
      <c r="N30" s="560">
        <f t="shared" si="13"/>
        <v>0</v>
      </c>
      <c r="O30" s="558">
        <f t="shared" si="0"/>
        <v>-246515</v>
      </c>
    </row>
    <row r="31" spans="1:15" ht="13.5" customHeight="1" x14ac:dyDescent="0.2">
      <c r="A31" s="449"/>
      <c r="B31" s="450"/>
      <c r="C31" s="553" t="s">
        <v>1884</v>
      </c>
      <c r="D31" s="1347">
        <f t="shared" ref="D31:N32" si="14">SUM(D4+D13+D22)</f>
        <v>26945</v>
      </c>
      <c r="E31" s="1347">
        <f t="shared" si="14"/>
        <v>16540939</v>
      </c>
      <c r="F31" s="1347">
        <f t="shared" si="14"/>
        <v>694652</v>
      </c>
      <c r="G31" s="1347">
        <f t="shared" si="14"/>
        <v>0</v>
      </c>
      <c r="H31" s="1347">
        <f t="shared" si="14"/>
        <v>2031</v>
      </c>
      <c r="I31" s="1347">
        <f t="shared" si="14"/>
        <v>17237622</v>
      </c>
      <c r="J31" s="1347">
        <f t="shared" si="14"/>
        <v>0</v>
      </c>
      <c r="K31" s="1347">
        <f t="shared" si="14"/>
        <v>0</v>
      </c>
      <c r="L31" s="1347">
        <f t="shared" si="14"/>
        <v>0</v>
      </c>
      <c r="M31" s="1347">
        <f t="shared" si="14"/>
        <v>0</v>
      </c>
      <c r="N31" s="1347">
        <f t="shared" si="14"/>
        <v>0</v>
      </c>
      <c r="O31" s="1350">
        <f t="shared" si="0"/>
        <v>17264567</v>
      </c>
    </row>
    <row r="32" spans="1:15" ht="14.25" customHeight="1" x14ac:dyDescent="0.2">
      <c r="A32" s="449"/>
      <c r="B32" s="450"/>
      <c r="C32" s="1351" t="s">
        <v>1888</v>
      </c>
      <c r="D32" s="1352">
        <f t="shared" si="14"/>
        <v>6187</v>
      </c>
      <c r="E32" s="1352">
        <f t="shared" si="14"/>
        <v>16358774</v>
      </c>
      <c r="F32" s="1352">
        <f t="shared" si="14"/>
        <v>663182</v>
      </c>
      <c r="G32" s="1352">
        <f t="shared" si="14"/>
        <v>0</v>
      </c>
      <c r="H32" s="1352">
        <f t="shared" si="14"/>
        <v>1342</v>
      </c>
      <c r="I32" s="1352">
        <f t="shared" si="14"/>
        <v>17023298</v>
      </c>
      <c r="J32" s="1352">
        <f t="shared" si="14"/>
        <v>0</v>
      </c>
      <c r="K32" s="1352">
        <f t="shared" si="14"/>
        <v>0</v>
      </c>
      <c r="L32" s="1352">
        <f t="shared" si="14"/>
        <v>0</v>
      </c>
      <c r="M32" s="1352">
        <f t="shared" si="14"/>
        <v>0</v>
      </c>
      <c r="N32" s="1352">
        <f t="shared" si="14"/>
        <v>0</v>
      </c>
      <c r="O32" s="1350">
        <f t="shared" si="0"/>
        <v>17029485</v>
      </c>
    </row>
    <row r="33" spans="1:15" ht="13.5" customHeight="1" x14ac:dyDescent="0.2">
      <c r="A33" s="449" t="s">
        <v>848</v>
      </c>
      <c r="B33" s="450" t="s">
        <v>847</v>
      </c>
      <c r="C33" s="554" t="s">
        <v>844</v>
      </c>
      <c r="D33" s="1352">
        <f t="shared" ref="D33:N33" si="15">SUM(D32-D31)</f>
        <v>-20758</v>
      </c>
      <c r="E33" s="1352">
        <f t="shared" si="15"/>
        <v>-182165</v>
      </c>
      <c r="F33" s="1352">
        <f t="shared" si="15"/>
        <v>-31470</v>
      </c>
      <c r="G33" s="1352">
        <f t="shared" si="15"/>
        <v>0</v>
      </c>
      <c r="H33" s="1352">
        <f t="shared" si="15"/>
        <v>-689</v>
      </c>
      <c r="I33" s="1352">
        <f t="shared" si="15"/>
        <v>-214324</v>
      </c>
      <c r="J33" s="1352">
        <f t="shared" si="15"/>
        <v>0</v>
      </c>
      <c r="K33" s="1352">
        <f t="shared" si="15"/>
        <v>0</v>
      </c>
      <c r="L33" s="1352">
        <f t="shared" si="15"/>
        <v>0</v>
      </c>
      <c r="M33" s="1352">
        <f t="shared" si="15"/>
        <v>0</v>
      </c>
      <c r="N33" s="1352">
        <f t="shared" si="15"/>
        <v>0</v>
      </c>
      <c r="O33" s="1350">
        <f t="shared" si="0"/>
        <v>-235082</v>
      </c>
    </row>
    <row r="34" spans="1:15" ht="15.75" customHeight="1" x14ac:dyDescent="0.2">
      <c r="A34" s="449"/>
      <c r="B34" s="450"/>
      <c r="C34" s="1351" t="s">
        <v>1886</v>
      </c>
      <c r="D34" s="1352">
        <f t="shared" ref="D34:N34" si="16">SUM(D7+D16+D25)</f>
        <v>17810</v>
      </c>
      <c r="E34" s="1352">
        <f t="shared" si="16"/>
        <v>112636257</v>
      </c>
      <c r="F34" s="1352">
        <f t="shared" si="16"/>
        <v>2701204</v>
      </c>
      <c r="G34" s="1352">
        <f t="shared" si="16"/>
        <v>0</v>
      </c>
      <c r="H34" s="1352">
        <f t="shared" si="16"/>
        <v>2666666</v>
      </c>
      <c r="I34" s="1352">
        <f t="shared" si="16"/>
        <v>118004127</v>
      </c>
      <c r="J34" s="1352">
        <f t="shared" si="16"/>
        <v>0</v>
      </c>
      <c r="K34" s="1352">
        <f t="shared" si="16"/>
        <v>0</v>
      </c>
      <c r="L34" s="1352">
        <f t="shared" si="16"/>
        <v>0</v>
      </c>
      <c r="M34" s="1352">
        <f t="shared" si="16"/>
        <v>1716467</v>
      </c>
      <c r="N34" s="1352">
        <f t="shared" si="16"/>
        <v>0</v>
      </c>
      <c r="O34" s="1350">
        <f t="shared" si="0"/>
        <v>119738404</v>
      </c>
    </row>
    <row r="35" spans="1:15" ht="15.75" customHeight="1" x14ac:dyDescent="0.2">
      <c r="A35" s="449"/>
      <c r="B35" s="450"/>
      <c r="C35" s="1351" t="s">
        <v>1888</v>
      </c>
      <c r="D35" s="1352">
        <f>SUM(D8+D17+D26)</f>
        <v>9806</v>
      </c>
      <c r="E35" s="1352">
        <f>SUM(E8+E17+E26)</f>
        <v>116684821</v>
      </c>
      <c r="F35" s="1352">
        <f>SUM(F8+F17+F26)</f>
        <v>3042705</v>
      </c>
      <c r="G35" s="1352">
        <f t="shared" ref="G35:N35" si="17">SUM(G8+G17+G26)</f>
        <v>0</v>
      </c>
      <c r="H35" s="1352">
        <f t="shared" si="17"/>
        <v>1806392</v>
      </c>
      <c r="I35" s="1352">
        <f t="shared" si="17"/>
        <v>121533918</v>
      </c>
      <c r="J35" s="1352">
        <f t="shared" si="17"/>
        <v>0</v>
      </c>
      <c r="K35" s="1352">
        <f t="shared" si="17"/>
        <v>0</v>
      </c>
      <c r="L35" s="1352">
        <f t="shared" si="17"/>
        <v>0</v>
      </c>
      <c r="M35" s="1352">
        <f t="shared" si="17"/>
        <v>1533918</v>
      </c>
      <c r="N35" s="1352">
        <f t="shared" si="17"/>
        <v>0</v>
      </c>
      <c r="O35" s="1350">
        <f t="shared" si="0"/>
        <v>123077642</v>
      </c>
    </row>
    <row r="36" spans="1:15" ht="13.5" customHeight="1" x14ac:dyDescent="0.2">
      <c r="A36" s="449"/>
      <c r="B36" s="450"/>
      <c r="C36" s="554" t="s">
        <v>844</v>
      </c>
      <c r="D36" s="1352">
        <f t="shared" ref="D36:N36" si="18">SUM(D35-D34)</f>
        <v>-8004</v>
      </c>
      <c r="E36" s="1352">
        <f t="shared" si="18"/>
        <v>4048564</v>
      </c>
      <c r="F36" s="1352">
        <f t="shared" si="18"/>
        <v>341501</v>
      </c>
      <c r="G36" s="1352">
        <f t="shared" si="18"/>
        <v>0</v>
      </c>
      <c r="H36" s="1352">
        <f t="shared" si="18"/>
        <v>-860274</v>
      </c>
      <c r="I36" s="1352">
        <f t="shared" si="18"/>
        <v>3529791</v>
      </c>
      <c r="J36" s="1352">
        <f t="shared" si="18"/>
        <v>0</v>
      </c>
      <c r="K36" s="1352">
        <f t="shared" si="18"/>
        <v>0</v>
      </c>
      <c r="L36" s="1352">
        <f t="shared" si="18"/>
        <v>0</v>
      </c>
      <c r="M36" s="1352">
        <f t="shared" ref="M36" si="19">SUM(M35-M34)</f>
        <v>-182549</v>
      </c>
      <c r="N36" s="1352">
        <f t="shared" si="18"/>
        <v>0</v>
      </c>
      <c r="O36" s="1350">
        <f t="shared" si="0"/>
        <v>3339238</v>
      </c>
    </row>
    <row r="37" spans="1:15" ht="15" customHeight="1" x14ac:dyDescent="0.2">
      <c r="A37" s="449"/>
      <c r="B37" s="450"/>
      <c r="C37" s="1351" t="s">
        <v>1887</v>
      </c>
      <c r="D37" s="1357">
        <f t="shared" ref="D37:N38" si="20">SUM(D10+D28)</f>
        <v>44755</v>
      </c>
      <c r="E37" s="1357">
        <f t="shared" si="20"/>
        <v>129170663</v>
      </c>
      <c r="F37" s="1357">
        <f t="shared" si="20"/>
        <v>3284600</v>
      </c>
      <c r="G37" s="1357">
        <f t="shared" si="20"/>
        <v>0</v>
      </c>
      <c r="H37" s="1357">
        <f t="shared" si="20"/>
        <v>2668697</v>
      </c>
      <c r="I37" s="1357">
        <f t="shared" si="20"/>
        <v>135123960</v>
      </c>
      <c r="J37" s="1357">
        <f t="shared" si="20"/>
        <v>0</v>
      </c>
      <c r="K37" s="1357">
        <f t="shared" si="20"/>
        <v>0</v>
      </c>
      <c r="L37" s="1357">
        <f t="shared" si="20"/>
        <v>0</v>
      </c>
      <c r="M37" s="1357">
        <f t="shared" si="20"/>
        <v>1716467</v>
      </c>
      <c r="N37" s="1357">
        <f t="shared" si="20"/>
        <v>0</v>
      </c>
      <c r="O37" s="1354">
        <f t="shared" si="0"/>
        <v>136885182</v>
      </c>
    </row>
    <row r="38" spans="1:15" ht="14.25" customHeight="1" x14ac:dyDescent="0.2">
      <c r="A38" s="449"/>
      <c r="B38" s="450"/>
      <c r="C38" s="1351" t="s">
        <v>1888</v>
      </c>
      <c r="D38" s="1357">
        <f t="shared" si="20"/>
        <v>15993</v>
      </c>
      <c r="E38" s="1357">
        <f t="shared" si="20"/>
        <v>133042443</v>
      </c>
      <c r="F38" s="1357">
        <f t="shared" si="20"/>
        <v>3705887</v>
      </c>
      <c r="G38" s="1357">
        <f t="shared" si="20"/>
        <v>0</v>
      </c>
      <c r="H38" s="1357">
        <f t="shared" si="20"/>
        <v>1807734</v>
      </c>
      <c r="I38" s="1357">
        <f t="shared" si="20"/>
        <v>138556064</v>
      </c>
      <c r="J38" s="1357">
        <f t="shared" si="20"/>
        <v>0</v>
      </c>
      <c r="K38" s="1357">
        <f t="shared" si="20"/>
        <v>0</v>
      </c>
      <c r="L38" s="1357">
        <f t="shared" si="20"/>
        <v>0</v>
      </c>
      <c r="M38" s="1357">
        <f>SUM(M11+M29)</f>
        <v>1530918</v>
      </c>
      <c r="N38" s="1357">
        <f t="shared" si="20"/>
        <v>0</v>
      </c>
      <c r="O38" s="1354">
        <f t="shared" si="0"/>
        <v>140102975</v>
      </c>
    </row>
    <row r="39" spans="1:15" ht="15" customHeight="1" thickBot="1" x14ac:dyDescent="0.25">
      <c r="A39" s="449"/>
      <c r="B39" s="450"/>
      <c r="C39" s="555" t="s">
        <v>843</v>
      </c>
      <c r="D39" s="556">
        <f t="shared" ref="D39:N39" si="21">SUM(D38-D37)</f>
        <v>-28762</v>
      </c>
      <c r="E39" s="557">
        <f t="shared" si="21"/>
        <v>3871780</v>
      </c>
      <c r="F39" s="557">
        <f t="shared" si="21"/>
        <v>421287</v>
      </c>
      <c r="G39" s="557">
        <f t="shared" si="21"/>
        <v>0</v>
      </c>
      <c r="H39" s="557">
        <f t="shared" si="21"/>
        <v>-860963</v>
      </c>
      <c r="I39" s="557">
        <f t="shared" si="21"/>
        <v>3432104</v>
      </c>
      <c r="J39" s="557">
        <f t="shared" si="21"/>
        <v>0</v>
      </c>
      <c r="K39" s="557">
        <f t="shared" si="21"/>
        <v>0</v>
      </c>
      <c r="L39" s="557">
        <f t="shared" si="21"/>
        <v>0</v>
      </c>
      <c r="M39" s="557">
        <f t="shared" si="21"/>
        <v>-185549</v>
      </c>
      <c r="N39" s="557">
        <f t="shared" si="21"/>
        <v>0</v>
      </c>
      <c r="O39" s="558">
        <f t="shared" si="0"/>
        <v>3217793</v>
      </c>
    </row>
    <row r="40" spans="1:15" ht="15" customHeight="1" x14ac:dyDescent="0.2">
      <c r="A40" s="273"/>
      <c r="B40" s="451"/>
      <c r="C40" s="553" t="s">
        <v>1884</v>
      </c>
      <c r="D40" s="1347"/>
      <c r="E40" s="1349">
        <v>48924</v>
      </c>
      <c r="F40" s="1349">
        <v>68811</v>
      </c>
      <c r="G40" s="1348"/>
      <c r="H40" s="1348">
        <v>95</v>
      </c>
      <c r="I40" s="1348">
        <f>SUM(E40:H40)</f>
        <v>117830</v>
      </c>
      <c r="J40" s="1348"/>
      <c r="K40" s="1348"/>
      <c r="L40" s="1348"/>
      <c r="M40" s="1348"/>
      <c r="N40" s="1348"/>
      <c r="O40" s="1350">
        <f t="shared" si="0"/>
        <v>117830</v>
      </c>
    </row>
    <row r="41" spans="1:15" ht="12.75" customHeight="1" x14ac:dyDescent="0.2">
      <c r="A41" s="1799" t="s">
        <v>413</v>
      </c>
      <c r="B41" s="1814" t="s">
        <v>846</v>
      </c>
      <c r="C41" s="1351" t="s">
        <v>1885</v>
      </c>
      <c r="D41" s="1352"/>
      <c r="E41" s="1349">
        <v>44297</v>
      </c>
      <c r="F41" s="1349">
        <v>70736</v>
      </c>
      <c r="G41" s="1349"/>
      <c r="H41" s="1349"/>
      <c r="I41" s="1348">
        <f t="shared" ref="I41:I45" si="22">SUM(E41:H41)</f>
        <v>115033</v>
      </c>
      <c r="J41" s="1349"/>
      <c r="K41" s="1349"/>
      <c r="L41" s="1349"/>
      <c r="M41" s="1349"/>
      <c r="N41" s="1349"/>
      <c r="O41" s="1350">
        <f t="shared" si="0"/>
        <v>115033</v>
      </c>
    </row>
    <row r="42" spans="1:15" ht="12.75" customHeight="1" x14ac:dyDescent="0.2">
      <c r="A42" s="1800"/>
      <c r="B42" s="1815"/>
      <c r="C42" s="554" t="s">
        <v>844</v>
      </c>
      <c r="D42" s="1352">
        <f>SUM(D40:D41)</f>
        <v>0</v>
      </c>
      <c r="E42" s="1352">
        <f t="shared" ref="E42:L42" si="23">+E41-E40</f>
        <v>-4627</v>
      </c>
      <c r="F42" s="1352">
        <f t="shared" si="23"/>
        <v>1925</v>
      </c>
      <c r="G42" s="1352">
        <f t="shared" si="23"/>
        <v>0</v>
      </c>
      <c r="H42" s="1352">
        <f t="shared" si="23"/>
        <v>-95</v>
      </c>
      <c r="I42" s="1348">
        <f t="shared" si="22"/>
        <v>-2797</v>
      </c>
      <c r="J42" s="1352">
        <f t="shared" si="23"/>
        <v>0</v>
      </c>
      <c r="K42" s="1352">
        <f t="shared" si="23"/>
        <v>0</v>
      </c>
      <c r="L42" s="1352">
        <f t="shared" si="23"/>
        <v>0</v>
      </c>
      <c r="M42" s="1352"/>
      <c r="N42" s="1352">
        <f>+N41-N40</f>
        <v>0</v>
      </c>
      <c r="O42" s="1350">
        <f t="shared" si="0"/>
        <v>-2797</v>
      </c>
    </row>
    <row r="43" spans="1:15" ht="17.100000000000001" customHeight="1" x14ac:dyDescent="0.2">
      <c r="A43" s="1800"/>
      <c r="B43" s="1815"/>
      <c r="C43" s="1351" t="s">
        <v>1886</v>
      </c>
      <c r="D43" s="1352"/>
      <c r="E43" s="1349">
        <v>17817172</v>
      </c>
      <c r="F43" s="1349">
        <v>222458</v>
      </c>
      <c r="G43" s="1349"/>
      <c r="H43" s="1349"/>
      <c r="I43" s="1348">
        <f t="shared" si="22"/>
        <v>18039630</v>
      </c>
      <c r="J43" s="1349"/>
      <c r="K43" s="1349"/>
      <c r="L43" s="1349"/>
      <c r="M43" s="1349"/>
      <c r="N43" s="1349"/>
      <c r="O43" s="1350">
        <f t="shared" si="0"/>
        <v>18039630</v>
      </c>
    </row>
    <row r="44" spans="1:15" ht="17.100000000000001" customHeight="1" x14ac:dyDescent="0.2">
      <c r="A44" s="1800"/>
      <c r="B44" s="1815"/>
      <c r="C44" s="1351" t="s">
        <v>1885</v>
      </c>
      <c r="D44" s="1352"/>
      <c r="E44" s="1349">
        <v>17696539</v>
      </c>
      <c r="F44" s="1349">
        <v>182790</v>
      </c>
      <c r="G44" s="1356"/>
      <c r="H44" s="1356"/>
      <c r="I44" s="1348">
        <f t="shared" si="22"/>
        <v>17879329</v>
      </c>
      <c r="J44" s="1356"/>
      <c r="K44" s="1356"/>
      <c r="L44" s="1356"/>
      <c r="M44" s="1349">
        <v>172280</v>
      </c>
      <c r="N44" s="1349"/>
      <c r="O44" s="1350">
        <f t="shared" si="0"/>
        <v>18051609</v>
      </c>
    </row>
    <row r="45" spans="1:15" ht="12.75" customHeight="1" x14ac:dyDescent="0.2">
      <c r="A45" s="1800"/>
      <c r="B45" s="1815"/>
      <c r="C45" s="554" t="s">
        <v>844</v>
      </c>
      <c r="D45" s="1352">
        <f t="shared" ref="D45:N45" si="24">+D44-D43</f>
        <v>0</v>
      </c>
      <c r="E45" s="1352">
        <f t="shared" si="24"/>
        <v>-120633</v>
      </c>
      <c r="F45" s="1352">
        <f t="shared" si="24"/>
        <v>-39668</v>
      </c>
      <c r="G45" s="1352">
        <f t="shared" si="24"/>
        <v>0</v>
      </c>
      <c r="H45" s="1352">
        <f t="shared" si="24"/>
        <v>0</v>
      </c>
      <c r="I45" s="1348">
        <f t="shared" si="22"/>
        <v>-160301</v>
      </c>
      <c r="J45" s="1352">
        <f t="shared" si="24"/>
        <v>0</v>
      </c>
      <c r="K45" s="1352">
        <f t="shared" si="24"/>
        <v>0</v>
      </c>
      <c r="L45" s="1352">
        <f t="shared" si="24"/>
        <v>0</v>
      </c>
      <c r="M45" s="1352">
        <f t="shared" si="24"/>
        <v>172280</v>
      </c>
      <c r="N45" s="1352">
        <f t="shared" si="24"/>
        <v>0</v>
      </c>
      <c r="O45" s="1350">
        <f t="shared" si="0"/>
        <v>11979</v>
      </c>
    </row>
    <row r="46" spans="1:15" ht="12" customHeight="1" x14ac:dyDescent="0.2">
      <c r="A46" s="1800"/>
      <c r="B46" s="1815"/>
      <c r="C46" s="1351" t="s">
        <v>1887</v>
      </c>
      <c r="D46" s="1353">
        <f t="shared" ref="D46:N47" si="25">+D40+D43</f>
        <v>0</v>
      </c>
      <c r="E46" s="1353">
        <f t="shared" si="25"/>
        <v>17866096</v>
      </c>
      <c r="F46" s="1353">
        <f t="shared" si="25"/>
        <v>291269</v>
      </c>
      <c r="G46" s="1353">
        <f t="shared" si="25"/>
        <v>0</v>
      </c>
      <c r="H46" s="1353">
        <f t="shared" si="25"/>
        <v>95</v>
      </c>
      <c r="I46" s="1353">
        <f t="shared" si="25"/>
        <v>18157460</v>
      </c>
      <c r="J46" s="1353">
        <f t="shared" si="25"/>
        <v>0</v>
      </c>
      <c r="K46" s="1353">
        <f t="shared" si="25"/>
        <v>0</v>
      </c>
      <c r="L46" s="1353">
        <f t="shared" si="25"/>
        <v>0</v>
      </c>
      <c r="M46" s="1353">
        <f t="shared" si="25"/>
        <v>0</v>
      </c>
      <c r="N46" s="1353">
        <f t="shared" si="25"/>
        <v>0</v>
      </c>
      <c r="O46" s="1354">
        <f t="shared" si="0"/>
        <v>18157460</v>
      </c>
    </row>
    <row r="47" spans="1:15" ht="17.100000000000001" customHeight="1" x14ac:dyDescent="0.2">
      <c r="A47" s="1801"/>
      <c r="B47" s="1816"/>
      <c r="C47" s="1351" t="s">
        <v>1888</v>
      </c>
      <c r="D47" s="1353">
        <f t="shared" si="25"/>
        <v>0</v>
      </c>
      <c r="E47" s="1353">
        <f t="shared" si="25"/>
        <v>17740836</v>
      </c>
      <c r="F47" s="1353">
        <f t="shared" si="25"/>
        <v>253526</v>
      </c>
      <c r="G47" s="1353">
        <f t="shared" si="25"/>
        <v>0</v>
      </c>
      <c r="H47" s="1353">
        <f t="shared" si="25"/>
        <v>0</v>
      </c>
      <c r="I47" s="1353">
        <f t="shared" si="25"/>
        <v>17994362</v>
      </c>
      <c r="J47" s="1353">
        <f t="shared" si="25"/>
        <v>0</v>
      </c>
      <c r="K47" s="1353">
        <f t="shared" si="25"/>
        <v>0</v>
      </c>
      <c r="L47" s="1353">
        <f t="shared" si="25"/>
        <v>0</v>
      </c>
      <c r="M47" s="1353">
        <f t="shared" si="25"/>
        <v>172280</v>
      </c>
      <c r="N47" s="1353">
        <f t="shared" si="25"/>
        <v>0</v>
      </c>
      <c r="O47" s="1354">
        <f t="shared" si="0"/>
        <v>18166642</v>
      </c>
    </row>
    <row r="48" spans="1:15" ht="12.75" customHeight="1" thickBot="1" x14ac:dyDescent="0.25">
      <c r="A48" s="272"/>
      <c r="B48" s="271"/>
      <c r="C48" s="555" t="s">
        <v>843</v>
      </c>
      <c r="D48" s="562">
        <f t="shared" ref="D48:N48" si="26">+D47-D46</f>
        <v>0</v>
      </c>
      <c r="E48" s="560">
        <f t="shared" si="26"/>
        <v>-125260</v>
      </c>
      <c r="F48" s="560">
        <f t="shared" si="26"/>
        <v>-37743</v>
      </c>
      <c r="G48" s="560">
        <f t="shared" si="26"/>
        <v>0</v>
      </c>
      <c r="H48" s="560">
        <f t="shared" si="26"/>
        <v>-95</v>
      </c>
      <c r="I48" s="560">
        <f t="shared" si="26"/>
        <v>-163098</v>
      </c>
      <c r="J48" s="560">
        <f t="shared" si="26"/>
        <v>0</v>
      </c>
      <c r="K48" s="560">
        <f t="shared" si="26"/>
        <v>0</v>
      </c>
      <c r="L48" s="560">
        <f t="shared" si="26"/>
        <v>0</v>
      </c>
      <c r="M48" s="560">
        <f t="shared" si="26"/>
        <v>172280</v>
      </c>
      <c r="N48" s="560">
        <f t="shared" si="26"/>
        <v>0</v>
      </c>
      <c r="O48" s="558">
        <f t="shared" si="0"/>
        <v>9182</v>
      </c>
    </row>
    <row r="49" spans="1:15" ht="17.100000000000001" customHeight="1" x14ac:dyDescent="0.2">
      <c r="A49" s="273"/>
      <c r="B49" s="451"/>
      <c r="C49" s="553" t="s">
        <v>1884</v>
      </c>
      <c r="D49" s="1347">
        <f t="shared" ref="D49:N50" si="27">+D31+D40</f>
        <v>26945</v>
      </c>
      <c r="E49" s="1347">
        <f t="shared" si="27"/>
        <v>16589863</v>
      </c>
      <c r="F49" s="1347">
        <f t="shared" si="27"/>
        <v>763463</v>
      </c>
      <c r="G49" s="1347">
        <f t="shared" si="27"/>
        <v>0</v>
      </c>
      <c r="H49" s="1347">
        <f t="shared" si="27"/>
        <v>2126</v>
      </c>
      <c r="I49" s="1347">
        <f t="shared" si="27"/>
        <v>17355452</v>
      </c>
      <c r="J49" s="1347">
        <f t="shared" si="27"/>
        <v>0</v>
      </c>
      <c r="K49" s="1347">
        <f t="shared" si="27"/>
        <v>0</v>
      </c>
      <c r="L49" s="1347">
        <f t="shared" si="27"/>
        <v>0</v>
      </c>
      <c r="M49" s="1347">
        <f t="shared" si="27"/>
        <v>0</v>
      </c>
      <c r="N49" s="1347">
        <f t="shared" si="27"/>
        <v>0</v>
      </c>
      <c r="O49" s="1350">
        <f t="shared" si="0"/>
        <v>17382397</v>
      </c>
    </row>
    <row r="50" spans="1:15" ht="12" customHeight="1" x14ac:dyDescent="0.2">
      <c r="A50" s="1813" t="s">
        <v>356</v>
      </c>
      <c r="B50" s="1802" t="s">
        <v>845</v>
      </c>
      <c r="C50" s="1351" t="s">
        <v>1885</v>
      </c>
      <c r="D50" s="1352">
        <f t="shared" si="27"/>
        <v>6187</v>
      </c>
      <c r="E50" s="1352">
        <f t="shared" si="27"/>
        <v>16403071</v>
      </c>
      <c r="F50" s="1352">
        <f t="shared" si="27"/>
        <v>733918</v>
      </c>
      <c r="G50" s="1352">
        <f t="shared" si="27"/>
        <v>0</v>
      </c>
      <c r="H50" s="1352">
        <f t="shared" si="27"/>
        <v>1342</v>
      </c>
      <c r="I50" s="1352">
        <f>+I32+I41</f>
        <v>17138331</v>
      </c>
      <c r="J50" s="1352">
        <f t="shared" si="27"/>
        <v>0</v>
      </c>
      <c r="K50" s="1352">
        <f t="shared" si="27"/>
        <v>0</v>
      </c>
      <c r="L50" s="1352">
        <f t="shared" si="27"/>
        <v>0</v>
      </c>
      <c r="M50" s="1352">
        <f t="shared" si="27"/>
        <v>0</v>
      </c>
      <c r="N50" s="1352">
        <f t="shared" si="27"/>
        <v>0</v>
      </c>
      <c r="O50" s="1350">
        <f t="shared" si="0"/>
        <v>17144518</v>
      </c>
    </row>
    <row r="51" spans="1:15" ht="12.75" customHeight="1" x14ac:dyDescent="0.2">
      <c r="A51" s="1813"/>
      <c r="B51" s="1802"/>
      <c r="C51" s="554" t="s">
        <v>844</v>
      </c>
      <c r="D51" s="1352">
        <f t="shared" ref="D51:N51" si="28">+D50-D49</f>
        <v>-20758</v>
      </c>
      <c r="E51" s="1352">
        <f t="shared" si="28"/>
        <v>-186792</v>
      </c>
      <c r="F51" s="1352">
        <f t="shared" si="28"/>
        <v>-29545</v>
      </c>
      <c r="G51" s="1352">
        <f t="shared" si="28"/>
        <v>0</v>
      </c>
      <c r="H51" s="1352">
        <f t="shared" si="28"/>
        <v>-784</v>
      </c>
      <c r="I51" s="1352">
        <f t="shared" si="28"/>
        <v>-217121</v>
      </c>
      <c r="J51" s="1352">
        <f t="shared" si="28"/>
        <v>0</v>
      </c>
      <c r="K51" s="1352">
        <f t="shared" si="28"/>
        <v>0</v>
      </c>
      <c r="L51" s="1352">
        <f t="shared" si="28"/>
        <v>0</v>
      </c>
      <c r="M51" s="1352">
        <f t="shared" si="28"/>
        <v>0</v>
      </c>
      <c r="N51" s="1352">
        <f t="shared" si="28"/>
        <v>0</v>
      </c>
      <c r="O51" s="1350">
        <f t="shared" si="0"/>
        <v>-237879</v>
      </c>
    </row>
    <row r="52" spans="1:15" ht="13.5" customHeight="1" x14ac:dyDescent="0.2">
      <c r="A52" s="1813"/>
      <c r="B52" s="1802"/>
      <c r="C52" s="1351" t="s">
        <v>1886</v>
      </c>
      <c r="D52" s="1352">
        <f t="shared" ref="D52:N53" si="29">+D34+D43</f>
        <v>17810</v>
      </c>
      <c r="E52" s="1352">
        <f t="shared" si="29"/>
        <v>130453429</v>
      </c>
      <c r="F52" s="1352">
        <f t="shared" si="29"/>
        <v>2923662</v>
      </c>
      <c r="G52" s="1352">
        <f t="shared" si="29"/>
        <v>0</v>
      </c>
      <c r="H52" s="1352">
        <f t="shared" si="29"/>
        <v>2666666</v>
      </c>
      <c r="I52" s="1352">
        <f t="shared" si="29"/>
        <v>136043757</v>
      </c>
      <c r="J52" s="1352">
        <f t="shared" si="29"/>
        <v>0</v>
      </c>
      <c r="K52" s="1352">
        <f t="shared" si="29"/>
        <v>0</v>
      </c>
      <c r="L52" s="1352">
        <f t="shared" si="29"/>
        <v>0</v>
      </c>
      <c r="M52" s="1352">
        <f t="shared" si="29"/>
        <v>1716467</v>
      </c>
      <c r="N52" s="1352">
        <f t="shared" si="29"/>
        <v>0</v>
      </c>
      <c r="O52" s="1350">
        <f t="shared" si="0"/>
        <v>137778034</v>
      </c>
    </row>
    <row r="53" spans="1:15" ht="12.75" customHeight="1" x14ac:dyDescent="0.2">
      <c r="A53" s="1813"/>
      <c r="B53" s="1802"/>
      <c r="C53" s="1351" t="s">
        <v>1885</v>
      </c>
      <c r="D53" s="1352">
        <f t="shared" si="29"/>
        <v>9806</v>
      </c>
      <c r="E53" s="1352">
        <f t="shared" si="29"/>
        <v>134381360</v>
      </c>
      <c r="F53" s="1352">
        <f t="shared" si="29"/>
        <v>3225495</v>
      </c>
      <c r="G53" s="1352">
        <f t="shared" si="29"/>
        <v>0</v>
      </c>
      <c r="H53" s="1352">
        <f t="shared" si="29"/>
        <v>1806392</v>
      </c>
      <c r="I53" s="1352">
        <f t="shared" si="29"/>
        <v>139413247</v>
      </c>
      <c r="J53" s="1352">
        <f t="shared" si="29"/>
        <v>0</v>
      </c>
      <c r="K53" s="1352">
        <f t="shared" si="29"/>
        <v>0</v>
      </c>
      <c r="L53" s="1352">
        <f t="shared" si="29"/>
        <v>0</v>
      </c>
      <c r="M53" s="1352">
        <f t="shared" si="29"/>
        <v>1706198</v>
      </c>
      <c r="N53" s="1352">
        <f t="shared" si="29"/>
        <v>0</v>
      </c>
      <c r="O53" s="1350">
        <f t="shared" si="0"/>
        <v>141129251</v>
      </c>
    </row>
    <row r="54" spans="1:15" ht="11.25" customHeight="1" x14ac:dyDescent="0.2">
      <c r="A54" s="1813"/>
      <c r="B54" s="1802"/>
      <c r="C54" s="554" t="s">
        <v>844</v>
      </c>
      <c r="D54" s="1358">
        <f t="shared" ref="D54:N54" si="30">+D53-D52</f>
        <v>-8004</v>
      </c>
      <c r="E54" s="1358">
        <f t="shared" si="30"/>
        <v>3927931</v>
      </c>
      <c r="F54" s="1358">
        <f t="shared" si="30"/>
        <v>301833</v>
      </c>
      <c r="G54" s="1358">
        <f t="shared" si="30"/>
        <v>0</v>
      </c>
      <c r="H54" s="1358">
        <f t="shared" si="30"/>
        <v>-860274</v>
      </c>
      <c r="I54" s="1358">
        <f t="shared" si="30"/>
        <v>3369490</v>
      </c>
      <c r="J54" s="1358">
        <f t="shared" si="30"/>
        <v>0</v>
      </c>
      <c r="K54" s="1358">
        <f t="shared" si="30"/>
        <v>0</v>
      </c>
      <c r="L54" s="1358">
        <f t="shared" si="30"/>
        <v>0</v>
      </c>
      <c r="M54" s="1358">
        <f t="shared" si="30"/>
        <v>-10269</v>
      </c>
      <c r="N54" s="1358">
        <f t="shared" si="30"/>
        <v>0</v>
      </c>
      <c r="O54" s="1350">
        <f t="shared" si="0"/>
        <v>3351217</v>
      </c>
    </row>
    <row r="55" spans="1:15" ht="12.75" customHeight="1" x14ac:dyDescent="0.2">
      <c r="A55" s="1813"/>
      <c r="B55" s="1802"/>
      <c r="C55" s="1351" t="s">
        <v>1887</v>
      </c>
      <c r="D55" s="563">
        <f t="shared" ref="D55:N56" si="31">+D49+D52</f>
        <v>44755</v>
      </c>
      <c r="E55" s="1357">
        <f t="shared" si="31"/>
        <v>147043292</v>
      </c>
      <c r="F55" s="1357">
        <f t="shared" si="31"/>
        <v>3687125</v>
      </c>
      <c r="G55" s="1357">
        <f t="shared" si="31"/>
        <v>0</v>
      </c>
      <c r="H55" s="1357">
        <f t="shared" si="31"/>
        <v>2668792</v>
      </c>
      <c r="I55" s="1357">
        <f t="shared" si="31"/>
        <v>153399209</v>
      </c>
      <c r="J55" s="1357">
        <f t="shared" si="31"/>
        <v>0</v>
      </c>
      <c r="K55" s="1357">
        <f t="shared" si="31"/>
        <v>0</v>
      </c>
      <c r="L55" s="1357">
        <f t="shared" si="31"/>
        <v>0</v>
      </c>
      <c r="M55" s="1357">
        <f t="shared" si="31"/>
        <v>1716467</v>
      </c>
      <c r="N55" s="1357">
        <f t="shared" si="31"/>
        <v>0</v>
      </c>
      <c r="O55" s="1359">
        <f t="shared" si="0"/>
        <v>155160431</v>
      </c>
    </row>
    <row r="56" spans="1:15" ht="12.75" customHeight="1" x14ac:dyDescent="0.2">
      <c r="A56" s="1813"/>
      <c r="B56" s="1802"/>
      <c r="C56" s="1351" t="s">
        <v>1888</v>
      </c>
      <c r="D56" s="563">
        <f t="shared" si="31"/>
        <v>15993</v>
      </c>
      <c r="E56" s="1357">
        <f t="shared" si="31"/>
        <v>150784431</v>
      </c>
      <c r="F56" s="1357">
        <f t="shared" si="31"/>
        <v>3959413</v>
      </c>
      <c r="G56" s="1357">
        <f t="shared" si="31"/>
        <v>0</v>
      </c>
      <c r="H56" s="1357">
        <f t="shared" si="31"/>
        <v>1807734</v>
      </c>
      <c r="I56" s="1357">
        <f t="shared" si="31"/>
        <v>156551578</v>
      </c>
      <c r="J56" s="1357">
        <f t="shared" si="31"/>
        <v>0</v>
      </c>
      <c r="K56" s="1357">
        <f t="shared" si="31"/>
        <v>0</v>
      </c>
      <c r="L56" s="1357">
        <f t="shared" si="31"/>
        <v>0</v>
      </c>
      <c r="M56" s="1357">
        <f t="shared" si="31"/>
        <v>1706198</v>
      </c>
      <c r="N56" s="1357">
        <f t="shared" si="31"/>
        <v>0</v>
      </c>
      <c r="O56" s="1359">
        <f>SUM(D56+I56+M56+N56)</f>
        <v>158273769</v>
      </c>
    </row>
    <row r="57" spans="1:15" ht="14.25" customHeight="1" thickBot="1" x14ac:dyDescent="0.25">
      <c r="A57" s="272"/>
      <c r="B57" s="271"/>
      <c r="C57" s="555" t="s">
        <v>843</v>
      </c>
      <c r="D57" s="564">
        <f t="shared" ref="D57:N57" si="32">+D56-D55</f>
        <v>-28762</v>
      </c>
      <c r="E57" s="559">
        <f t="shared" si="32"/>
        <v>3741139</v>
      </c>
      <c r="F57" s="559">
        <f t="shared" si="32"/>
        <v>272288</v>
      </c>
      <c r="G57" s="559">
        <f t="shared" si="32"/>
        <v>0</v>
      </c>
      <c r="H57" s="559">
        <f t="shared" si="32"/>
        <v>-861058</v>
      </c>
      <c r="I57" s="559">
        <f t="shared" si="32"/>
        <v>3152369</v>
      </c>
      <c r="J57" s="559">
        <f t="shared" si="32"/>
        <v>0</v>
      </c>
      <c r="K57" s="559">
        <f t="shared" si="32"/>
        <v>0</v>
      </c>
      <c r="L57" s="559">
        <f t="shared" si="32"/>
        <v>0</v>
      </c>
      <c r="M57" s="559">
        <f t="shared" si="32"/>
        <v>-10269</v>
      </c>
      <c r="N57" s="559">
        <f t="shared" si="32"/>
        <v>0</v>
      </c>
      <c r="O57" s="559">
        <f t="shared" si="0"/>
        <v>3113338</v>
      </c>
    </row>
  </sheetData>
  <mergeCells count="13">
    <mergeCell ref="A23:A29"/>
    <mergeCell ref="B23:B29"/>
    <mergeCell ref="A41:A47"/>
    <mergeCell ref="B41:B47"/>
    <mergeCell ref="A50:A56"/>
    <mergeCell ref="B50:B56"/>
    <mergeCell ref="A13:A19"/>
    <mergeCell ref="B13:B19"/>
    <mergeCell ref="B1:C2"/>
    <mergeCell ref="O1:O2"/>
    <mergeCell ref="A3:C3"/>
    <mergeCell ref="A4:A10"/>
    <mergeCell ref="B4:B10"/>
  </mergeCells>
  <printOptions horizontalCentered="1" verticalCentered="1"/>
  <pageMargins left="0.39370078740157483" right="0.39370078740157483" top="0.70866141732283472" bottom="0.27559055118110237" header="0.39370078740157483" footer="0.51181102362204722"/>
  <pageSetup paperSize="9" scale="61" orientation="landscape" r:id="rId1"/>
  <headerFooter alignWithMargins="0">
    <oddHeader>&amp;C&amp;"Times New Roman CE,Félkövér dőlt"ZALAEGERSZEG MEGYEI  JOGÚ  VÁROS  ÖNKORMÁNYZATA
TULAJDONÁBAN LÉVŐ VAGYON FORGALOMKÉPESSÉG SZERINTI MEGOSZLÁSBAN 2024. ÉS 2025. XII. 31-ÉN
&amp;R&amp;"Times New Roman CE,Félkövér dőlt"19. melléklet
Adatok: ezer Ft-ban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zoomScale="112" zoomScaleNormal="112" workbookViewId="0">
      <pane ySplit="3" topLeftCell="A7" activePane="bottomLeft" state="frozen"/>
      <selection activeCell="A33" sqref="A33"/>
      <selection pane="bottomLeft" activeCell="N16" sqref="N16"/>
    </sheetView>
  </sheetViews>
  <sheetFormatPr defaultRowHeight="12.75" x14ac:dyDescent="0.2"/>
  <cols>
    <col min="1" max="1" width="27.6640625" customWidth="1"/>
    <col min="2" max="2" width="14" customWidth="1"/>
    <col min="3" max="3" width="14.5" customWidth="1"/>
    <col min="4" max="4" width="14.1640625" customWidth="1"/>
    <col min="5" max="5" width="12.83203125" customWidth="1"/>
    <col min="6" max="6" width="13.1640625" customWidth="1"/>
    <col min="7" max="7" width="14.1640625" customWidth="1"/>
    <col min="8" max="8" width="14" customWidth="1"/>
    <col min="9" max="9" width="12.5" customWidth="1"/>
    <col min="257" max="257" width="27.6640625" customWidth="1"/>
    <col min="258" max="258" width="14" customWidth="1"/>
    <col min="259" max="259" width="14.5" customWidth="1"/>
    <col min="260" max="260" width="14.1640625" customWidth="1"/>
    <col min="261" max="261" width="12.83203125" customWidth="1"/>
    <col min="262" max="262" width="13.1640625" customWidth="1"/>
    <col min="263" max="263" width="14.1640625" customWidth="1"/>
    <col min="264" max="264" width="14" customWidth="1"/>
    <col min="265" max="265" width="12.5" customWidth="1"/>
    <col min="513" max="513" width="27.6640625" customWidth="1"/>
    <col min="514" max="514" width="14" customWidth="1"/>
    <col min="515" max="515" width="14.5" customWidth="1"/>
    <col min="516" max="516" width="14.1640625" customWidth="1"/>
    <col min="517" max="517" width="12.83203125" customWidth="1"/>
    <col min="518" max="518" width="13.1640625" customWidth="1"/>
    <col min="519" max="519" width="14.1640625" customWidth="1"/>
    <col min="520" max="520" width="14" customWidth="1"/>
    <col min="521" max="521" width="12.5" customWidth="1"/>
    <col min="769" max="769" width="27.6640625" customWidth="1"/>
    <col min="770" max="770" width="14" customWidth="1"/>
    <col min="771" max="771" width="14.5" customWidth="1"/>
    <col min="772" max="772" width="14.1640625" customWidth="1"/>
    <col min="773" max="773" width="12.83203125" customWidth="1"/>
    <col min="774" max="774" width="13.1640625" customWidth="1"/>
    <col min="775" max="775" width="14.1640625" customWidth="1"/>
    <col min="776" max="776" width="14" customWidth="1"/>
    <col min="777" max="777" width="12.5" customWidth="1"/>
    <col min="1025" max="1025" width="27.6640625" customWidth="1"/>
    <col min="1026" max="1026" width="14" customWidth="1"/>
    <col min="1027" max="1027" width="14.5" customWidth="1"/>
    <col min="1028" max="1028" width="14.1640625" customWidth="1"/>
    <col min="1029" max="1029" width="12.83203125" customWidth="1"/>
    <col min="1030" max="1030" width="13.1640625" customWidth="1"/>
    <col min="1031" max="1031" width="14.1640625" customWidth="1"/>
    <col min="1032" max="1032" width="14" customWidth="1"/>
    <col min="1033" max="1033" width="12.5" customWidth="1"/>
    <col min="1281" max="1281" width="27.6640625" customWidth="1"/>
    <col min="1282" max="1282" width="14" customWidth="1"/>
    <col min="1283" max="1283" width="14.5" customWidth="1"/>
    <col min="1284" max="1284" width="14.1640625" customWidth="1"/>
    <col min="1285" max="1285" width="12.83203125" customWidth="1"/>
    <col min="1286" max="1286" width="13.1640625" customWidth="1"/>
    <col min="1287" max="1287" width="14.1640625" customWidth="1"/>
    <col min="1288" max="1288" width="14" customWidth="1"/>
    <col min="1289" max="1289" width="12.5" customWidth="1"/>
    <col min="1537" max="1537" width="27.6640625" customWidth="1"/>
    <col min="1538" max="1538" width="14" customWidth="1"/>
    <col min="1539" max="1539" width="14.5" customWidth="1"/>
    <col min="1540" max="1540" width="14.1640625" customWidth="1"/>
    <col min="1541" max="1541" width="12.83203125" customWidth="1"/>
    <col min="1542" max="1542" width="13.1640625" customWidth="1"/>
    <col min="1543" max="1543" width="14.1640625" customWidth="1"/>
    <col min="1544" max="1544" width="14" customWidth="1"/>
    <col min="1545" max="1545" width="12.5" customWidth="1"/>
    <col min="1793" max="1793" width="27.6640625" customWidth="1"/>
    <col min="1794" max="1794" width="14" customWidth="1"/>
    <col min="1795" max="1795" width="14.5" customWidth="1"/>
    <col min="1796" max="1796" width="14.1640625" customWidth="1"/>
    <col min="1797" max="1797" width="12.83203125" customWidth="1"/>
    <col min="1798" max="1798" width="13.1640625" customWidth="1"/>
    <col min="1799" max="1799" width="14.1640625" customWidth="1"/>
    <col min="1800" max="1800" width="14" customWidth="1"/>
    <col min="1801" max="1801" width="12.5" customWidth="1"/>
    <col min="2049" max="2049" width="27.6640625" customWidth="1"/>
    <col min="2050" max="2050" width="14" customWidth="1"/>
    <col min="2051" max="2051" width="14.5" customWidth="1"/>
    <col min="2052" max="2052" width="14.1640625" customWidth="1"/>
    <col min="2053" max="2053" width="12.83203125" customWidth="1"/>
    <col min="2054" max="2054" width="13.1640625" customWidth="1"/>
    <col min="2055" max="2055" width="14.1640625" customWidth="1"/>
    <col min="2056" max="2056" width="14" customWidth="1"/>
    <col min="2057" max="2057" width="12.5" customWidth="1"/>
    <col min="2305" max="2305" width="27.6640625" customWidth="1"/>
    <col min="2306" max="2306" width="14" customWidth="1"/>
    <col min="2307" max="2307" width="14.5" customWidth="1"/>
    <col min="2308" max="2308" width="14.1640625" customWidth="1"/>
    <col min="2309" max="2309" width="12.83203125" customWidth="1"/>
    <col min="2310" max="2310" width="13.1640625" customWidth="1"/>
    <col min="2311" max="2311" width="14.1640625" customWidth="1"/>
    <col min="2312" max="2312" width="14" customWidth="1"/>
    <col min="2313" max="2313" width="12.5" customWidth="1"/>
    <col min="2561" max="2561" width="27.6640625" customWidth="1"/>
    <col min="2562" max="2562" width="14" customWidth="1"/>
    <col min="2563" max="2563" width="14.5" customWidth="1"/>
    <col min="2564" max="2564" width="14.1640625" customWidth="1"/>
    <col min="2565" max="2565" width="12.83203125" customWidth="1"/>
    <col min="2566" max="2566" width="13.1640625" customWidth="1"/>
    <col min="2567" max="2567" width="14.1640625" customWidth="1"/>
    <col min="2568" max="2568" width="14" customWidth="1"/>
    <col min="2569" max="2569" width="12.5" customWidth="1"/>
    <col min="2817" max="2817" width="27.6640625" customWidth="1"/>
    <col min="2818" max="2818" width="14" customWidth="1"/>
    <col min="2819" max="2819" width="14.5" customWidth="1"/>
    <col min="2820" max="2820" width="14.1640625" customWidth="1"/>
    <col min="2821" max="2821" width="12.83203125" customWidth="1"/>
    <col min="2822" max="2822" width="13.1640625" customWidth="1"/>
    <col min="2823" max="2823" width="14.1640625" customWidth="1"/>
    <col min="2824" max="2824" width="14" customWidth="1"/>
    <col min="2825" max="2825" width="12.5" customWidth="1"/>
    <col min="3073" max="3073" width="27.6640625" customWidth="1"/>
    <col min="3074" max="3074" width="14" customWidth="1"/>
    <col min="3075" max="3075" width="14.5" customWidth="1"/>
    <col min="3076" max="3076" width="14.1640625" customWidth="1"/>
    <col min="3077" max="3077" width="12.83203125" customWidth="1"/>
    <col min="3078" max="3078" width="13.1640625" customWidth="1"/>
    <col min="3079" max="3079" width="14.1640625" customWidth="1"/>
    <col min="3080" max="3080" width="14" customWidth="1"/>
    <col min="3081" max="3081" width="12.5" customWidth="1"/>
    <col min="3329" max="3329" width="27.6640625" customWidth="1"/>
    <col min="3330" max="3330" width="14" customWidth="1"/>
    <col min="3331" max="3331" width="14.5" customWidth="1"/>
    <col min="3332" max="3332" width="14.1640625" customWidth="1"/>
    <col min="3333" max="3333" width="12.83203125" customWidth="1"/>
    <col min="3334" max="3334" width="13.1640625" customWidth="1"/>
    <col min="3335" max="3335" width="14.1640625" customWidth="1"/>
    <col min="3336" max="3336" width="14" customWidth="1"/>
    <col min="3337" max="3337" width="12.5" customWidth="1"/>
    <col min="3585" max="3585" width="27.6640625" customWidth="1"/>
    <col min="3586" max="3586" width="14" customWidth="1"/>
    <col min="3587" max="3587" width="14.5" customWidth="1"/>
    <col min="3588" max="3588" width="14.1640625" customWidth="1"/>
    <col min="3589" max="3589" width="12.83203125" customWidth="1"/>
    <col min="3590" max="3590" width="13.1640625" customWidth="1"/>
    <col min="3591" max="3591" width="14.1640625" customWidth="1"/>
    <col min="3592" max="3592" width="14" customWidth="1"/>
    <col min="3593" max="3593" width="12.5" customWidth="1"/>
    <col min="3841" max="3841" width="27.6640625" customWidth="1"/>
    <col min="3842" max="3842" width="14" customWidth="1"/>
    <col min="3843" max="3843" width="14.5" customWidth="1"/>
    <col min="3844" max="3844" width="14.1640625" customWidth="1"/>
    <col min="3845" max="3845" width="12.83203125" customWidth="1"/>
    <col min="3846" max="3846" width="13.1640625" customWidth="1"/>
    <col min="3847" max="3847" width="14.1640625" customWidth="1"/>
    <col min="3848" max="3848" width="14" customWidth="1"/>
    <col min="3849" max="3849" width="12.5" customWidth="1"/>
    <col min="4097" max="4097" width="27.6640625" customWidth="1"/>
    <col min="4098" max="4098" width="14" customWidth="1"/>
    <col min="4099" max="4099" width="14.5" customWidth="1"/>
    <col min="4100" max="4100" width="14.1640625" customWidth="1"/>
    <col min="4101" max="4101" width="12.83203125" customWidth="1"/>
    <col min="4102" max="4102" width="13.1640625" customWidth="1"/>
    <col min="4103" max="4103" width="14.1640625" customWidth="1"/>
    <col min="4104" max="4104" width="14" customWidth="1"/>
    <col min="4105" max="4105" width="12.5" customWidth="1"/>
    <col min="4353" max="4353" width="27.6640625" customWidth="1"/>
    <col min="4354" max="4354" width="14" customWidth="1"/>
    <col min="4355" max="4355" width="14.5" customWidth="1"/>
    <col min="4356" max="4356" width="14.1640625" customWidth="1"/>
    <col min="4357" max="4357" width="12.83203125" customWidth="1"/>
    <col min="4358" max="4358" width="13.1640625" customWidth="1"/>
    <col min="4359" max="4359" width="14.1640625" customWidth="1"/>
    <col min="4360" max="4360" width="14" customWidth="1"/>
    <col min="4361" max="4361" width="12.5" customWidth="1"/>
    <col min="4609" max="4609" width="27.6640625" customWidth="1"/>
    <col min="4610" max="4610" width="14" customWidth="1"/>
    <col min="4611" max="4611" width="14.5" customWidth="1"/>
    <col min="4612" max="4612" width="14.1640625" customWidth="1"/>
    <col min="4613" max="4613" width="12.83203125" customWidth="1"/>
    <col min="4614" max="4614" width="13.1640625" customWidth="1"/>
    <col min="4615" max="4615" width="14.1640625" customWidth="1"/>
    <col min="4616" max="4616" width="14" customWidth="1"/>
    <col min="4617" max="4617" width="12.5" customWidth="1"/>
    <col min="4865" max="4865" width="27.6640625" customWidth="1"/>
    <col min="4866" max="4866" width="14" customWidth="1"/>
    <col min="4867" max="4867" width="14.5" customWidth="1"/>
    <col min="4868" max="4868" width="14.1640625" customWidth="1"/>
    <col min="4869" max="4869" width="12.83203125" customWidth="1"/>
    <col min="4870" max="4870" width="13.1640625" customWidth="1"/>
    <col min="4871" max="4871" width="14.1640625" customWidth="1"/>
    <col min="4872" max="4872" width="14" customWidth="1"/>
    <col min="4873" max="4873" width="12.5" customWidth="1"/>
    <col min="5121" max="5121" width="27.6640625" customWidth="1"/>
    <col min="5122" max="5122" width="14" customWidth="1"/>
    <col min="5123" max="5123" width="14.5" customWidth="1"/>
    <col min="5124" max="5124" width="14.1640625" customWidth="1"/>
    <col min="5125" max="5125" width="12.83203125" customWidth="1"/>
    <col min="5126" max="5126" width="13.1640625" customWidth="1"/>
    <col min="5127" max="5127" width="14.1640625" customWidth="1"/>
    <col min="5128" max="5128" width="14" customWidth="1"/>
    <col min="5129" max="5129" width="12.5" customWidth="1"/>
    <col min="5377" max="5377" width="27.6640625" customWidth="1"/>
    <col min="5378" max="5378" width="14" customWidth="1"/>
    <col min="5379" max="5379" width="14.5" customWidth="1"/>
    <col min="5380" max="5380" width="14.1640625" customWidth="1"/>
    <col min="5381" max="5381" width="12.83203125" customWidth="1"/>
    <col min="5382" max="5382" width="13.1640625" customWidth="1"/>
    <col min="5383" max="5383" width="14.1640625" customWidth="1"/>
    <col min="5384" max="5384" width="14" customWidth="1"/>
    <col min="5385" max="5385" width="12.5" customWidth="1"/>
    <col min="5633" max="5633" width="27.6640625" customWidth="1"/>
    <col min="5634" max="5634" width="14" customWidth="1"/>
    <col min="5635" max="5635" width="14.5" customWidth="1"/>
    <col min="5636" max="5636" width="14.1640625" customWidth="1"/>
    <col min="5637" max="5637" width="12.83203125" customWidth="1"/>
    <col min="5638" max="5638" width="13.1640625" customWidth="1"/>
    <col min="5639" max="5639" width="14.1640625" customWidth="1"/>
    <col min="5640" max="5640" width="14" customWidth="1"/>
    <col min="5641" max="5641" width="12.5" customWidth="1"/>
    <col min="5889" max="5889" width="27.6640625" customWidth="1"/>
    <col min="5890" max="5890" width="14" customWidth="1"/>
    <col min="5891" max="5891" width="14.5" customWidth="1"/>
    <col min="5892" max="5892" width="14.1640625" customWidth="1"/>
    <col min="5893" max="5893" width="12.83203125" customWidth="1"/>
    <col min="5894" max="5894" width="13.1640625" customWidth="1"/>
    <col min="5895" max="5895" width="14.1640625" customWidth="1"/>
    <col min="5896" max="5896" width="14" customWidth="1"/>
    <col min="5897" max="5897" width="12.5" customWidth="1"/>
    <col min="6145" max="6145" width="27.6640625" customWidth="1"/>
    <col min="6146" max="6146" width="14" customWidth="1"/>
    <col min="6147" max="6147" width="14.5" customWidth="1"/>
    <col min="6148" max="6148" width="14.1640625" customWidth="1"/>
    <col min="6149" max="6149" width="12.83203125" customWidth="1"/>
    <col min="6150" max="6150" width="13.1640625" customWidth="1"/>
    <col min="6151" max="6151" width="14.1640625" customWidth="1"/>
    <col min="6152" max="6152" width="14" customWidth="1"/>
    <col min="6153" max="6153" width="12.5" customWidth="1"/>
    <col min="6401" max="6401" width="27.6640625" customWidth="1"/>
    <col min="6402" max="6402" width="14" customWidth="1"/>
    <col min="6403" max="6403" width="14.5" customWidth="1"/>
    <col min="6404" max="6404" width="14.1640625" customWidth="1"/>
    <col min="6405" max="6405" width="12.83203125" customWidth="1"/>
    <col min="6406" max="6406" width="13.1640625" customWidth="1"/>
    <col min="6407" max="6407" width="14.1640625" customWidth="1"/>
    <col min="6408" max="6408" width="14" customWidth="1"/>
    <col min="6409" max="6409" width="12.5" customWidth="1"/>
    <col min="6657" max="6657" width="27.6640625" customWidth="1"/>
    <col min="6658" max="6658" width="14" customWidth="1"/>
    <col min="6659" max="6659" width="14.5" customWidth="1"/>
    <col min="6660" max="6660" width="14.1640625" customWidth="1"/>
    <col min="6661" max="6661" width="12.83203125" customWidth="1"/>
    <col min="6662" max="6662" width="13.1640625" customWidth="1"/>
    <col min="6663" max="6663" width="14.1640625" customWidth="1"/>
    <col min="6664" max="6664" width="14" customWidth="1"/>
    <col min="6665" max="6665" width="12.5" customWidth="1"/>
    <col min="6913" max="6913" width="27.6640625" customWidth="1"/>
    <col min="6914" max="6914" width="14" customWidth="1"/>
    <col min="6915" max="6915" width="14.5" customWidth="1"/>
    <col min="6916" max="6916" width="14.1640625" customWidth="1"/>
    <col min="6917" max="6917" width="12.83203125" customWidth="1"/>
    <col min="6918" max="6918" width="13.1640625" customWidth="1"/>
    <col min="6919" max="6919" width="14.1640625" customWidth="1"/>
    <col min="6920" max="6920" width="14" customWidth="1"/>
    <col min="6921" max="6921" width="12.5" customWidth="1"/>
    <col min="7169" max="7169" width="27.6640625" customWidth="1"/>
    <col min="7170" max="7170" width="14" customWidth="1"/>
    <col min="7171" max="7171" width="14.5" customWidth="1"/>
    <col min="7172" max="7172" width="14.1640625" customWidth="1"/>
    <col min="7173" max="7173" width="12.83203125" customWidth="1"/>
    <col min="7174" max="7174" width="13.1640625" customWidth="1"/>
    <col min="7175" max="7175" width="14.1640625" customWidth="1"/>
    <col min="7176" max="7176" width="14" customWidth="1"/>
    <col min="7177" max="7177" width="12.5" customWidth="1"/>
    <col min="7425" max="7425" width="27.6640625" customWidth="1"/>
    <col min="7426" max="7426" width="14" customWidth="1"/>
    <col min="7427" max="7427" width="14.5" customWidth="1"/>
    <col min="7428" max="7428" width="14.1640625" customWidth="1"/>
    <col min="7429" max="7429" width="12.83203125" customWidth="1"/>
    <col min="7430" max="7430" width="13.1640625" customWidth="1"/>
    <col min="7431" max="7431" width="14.1640625" customWidth="1"/>
    <col min="7432" max="7432" width="14" customWidth="1"/>
    <col min="7433" max="7433" width="12.5" customWidth="1"/>
    <col min="7681" max="7681" width="27.6640625" customWidth="1"/>
    <col min="7682" max="7682" width="14" customWidth="1"/>
    <col min="7683" max="7683" width="14.5" customWidth="1"/>
    <col min="7684" max="7684" width="14.1640625" customWidth="1"/>
    <col min="7685" max="7685" width="12.83203125" customWidth="1"/>
    <col min="7686" max="7686" width="13.1640625" customWidth="1"/>
    <col min="7687" max="7687" width="14.1640625" customWidth="1"/>
    <col min="7688" max="7688" width="14" customWidth="1"/>
    <col min="7689" max="7689" width="12.5" customWidth="1"/>
    <col min="7937" max="7937" width="27.6640625" customWidth="1"/>
    <col min="7938" max="7938" width="14" customWidth="1"/>
    <col min="7939" max="7939" width="14.5" customWidth="1"/>
    <col min="7940" max="7940" width="14.1640625" customWidth="1"/>
    <col min="7941" max="7941" width="12.83203125" customWidth="1"/>
    <col min="7942" max="7942" width="13.1640625" customWidth="1"/>
    <col min="7943" max="7943" width="14.1640625" customWidth="1"/>
    <col min="7944" max="7944" width="14" customWidth="1"/>
    <col min="7945" max="7945" width="12.5" customWidth="1"/>
    <col min="8193" max="8193" width="27.6640625" customWidth="1"/>
    <col min="8194" max="8194" width="14" customWidth="1"/>
    <col min="8195" max="8195" width="14.5" customWidth="1"/>
    <col min="8196" max="8196" width="14.1640625" customWidth="1"/>
    <col min="8197" max="8197" width="12.83203125" customWidth="1"/>
    <col min="8198" max="8198" width="13.1640625" customWidth="1"/>
    <col min="8199" max="8199" width="14.1640625" customWidth="1"/>
    <col min="8200" max="8200" width="14" customWidth="1"/>
    <col min="8201" max="8201" width="12.5" customWidth="1"/>
    <col min="8449" max="8449" width="27.6640625" customWidth="1"/>
    <col min="8450" max="8450" width="14" customWidth="1"/>
    <col min="8451" max="8451" width="14.5" customWidth="1"/>
    <col min="8452" max="8452" width="14.1640625" customWidth="1"/>
    <col min="8453" max="8453" width="12.83203125" customWidth="1"/>
    <col min="8454" max="8454" width="13.1640625" customWidth="1"/>
    <col min="8455" max="8455" width="14.1640625" customWidth="1"/>
    <col min="8456" max="8456" width="14" customWidth="1"/>
    <col min="8457" max="8457" width="12.5" customWidth="1"/>
    <col min="8705" max="8705" width="27.6640625" customWidth="1"/>
    <col min="8706" max="8706" width="14" customWidth="1"/>
    <col min="8707" max="8707" width="14.5" customWidth="1"/>
    <col min="8708" max="8708" width="14.1640625" customWidth="1"/>
    <col min="8709" max="8709" width="12.83203125" customWidth="1"/>
    <col min="8710" max="8710" width="13.1640625" customWidth="1"/>
    <col min="8711" max="8711" width="14.1640625" customWidth="1"/>
    <col min="8712" max="8712" width="14" customWidth="1"/>
    <col min="8713" max="8713" width="12.5" customWidth="1"/>
    <col min="8961" max="8961" width="27.6640625" customWidth="1"/>
    <col min="8962" max="8962" width="14" customWidth="1"/>
    <col min="8963" max="8963" width="14.5" customWidth="1"/>
    <col min="8964" max="8964" width="14.1640625" customWidth="1"/>
    <col min="8965" max="8965" width="12.83203125" customWidth="1"/>
    <col min="8966" max="8966" width="13.1640625" customWidth="1"/>
    <col min="8967" max="8967" width="14.1640625" customWidth="1"/>
    <col min="8968" max="8968" width="14" customWidth="1"/>
    <col min="8969" max="8969" width="12.5" customWidth="1"/>
    <col min="9217" max="9217" width="27.6640625" customWidth="1"/>
    <col min="9218" max="9218" width="14" customWidth="1"/>
    <col min="9219" max="9219" width="14.5" customWidth="1"/>
    <col min="9220" max="9220" width="14.1640625" customWidth="1"/>
    <col min="9221" max="9221" width="12.83203125" customWidth="1"/>
    <col min="9222" max="9222" width="13.1640625" customWidth="1"/>
    <col min="9223" max="9223" width="14.1640625" customWidth="1"/>
    <col min="9224" max="9224" width="14" customWidth="1"/>
    <col min="9225" max="9225" width="12.5" customWidth="1"/>
    <col min="9473" max="9473" width="27.6640625" customWidth="1"/>
    <col min="9474" max="9474" width="14" customWidth="1"/>
    <col min="9475" max="9475" width="14.5" customWidth="1"/>
    <col min="9476" max="9476" width="14.1640625" customWidth="1"/>
    <col min="9477" max="9477" width="12.83203125" customWidth="1"/>
    <col min="9478" max="9478" width="13.1640625" customWidth="1"/>
    <col min="9479" max="9479" width="14.1640625" customWidth="1"/>
    <col min="9480" max="9480" width="14" customWidth="1"/>
    <col min="9481" max="9481" width="12.5" customWidth="1"/>
    <col min="9729" max="9729" width="27.6640625" customWidth="1"/>
    <col min="9730" max="9730" width="14" customWidth="1"/>
    <col min="9731" max="9731" width="14.5" customWidth="1"/>
    <col min="9732" max="9732" width="14.1640625" customWidth="1"/>
    <col min="9733" max="9733" width="12.83203125" customWidth="1"/>
    <col min="9734" max="9734" width="13.1640625" customWidth="1"/>
    <col min="9735" max="9735" width="14.1640625" customWidth="1"/>
    <col min="9736" max="9736" width="14" customWidth="1"/>
    <col min="9737" max="9737" width="12.5" customWidth="1"/>
    <col min="9985" max="9985" width="27.6640625" customWidth="1"/>
    <col min="9986" max="9986" width="14" customWidth="1"/>
    <col min="9987" max="9987" width="14.5" customWidth="1"/>
    <col min="9988" max="9988" width="14.1640625" customWidth="1"/>
    <col min="9989" max="9989" width="12.83203125" customWidth="1"/>
    <col min="9990" max="9990" width="13.1640625" customWidth="1"/>
    <col min="9991" max="9991" width="14.1640625" customWidth="1"/>
    <col min="9992" max="9992" width="14" customWidth="1"/>
    <col min="9993" max="9993" width="12.5" customWidth="1"/>
    <col min="10241" max="10241" width="27.6640625" customWidth="1"/>
    <col min="10242" max="10242" width="14" customWidth="1"/>
    <col min="10243" max="10243" width="14.5" customWidth="1"/>
    <col min="10244" max="10244" width="14.1640625" customWidth="1"/>
    <col min="10245" max="10245" width="12.83203125" customWidth="1"/>
    <col min="10246" max="10246" width="13.1640625" customWidth="1"/>
    <col min="10247" max="10247" width="14.1640625" customWidth="1"/>
    <col min="10248" max="10248" width="14" customWidth="1"/>
    <col min="10249" max="10249" width="12.5" customWidth="1"/>
    <col min="10497" max="10497" width="27.6640625" customWidth="1"/>
    <col min="10498" max="10498" width="14" customWidth="1"/>
    <col min="10499" max="10499" width="14.5" customWidth="1"/>
    <col min="10500" max="10500" width="14.1640625" customWidth="1"/>
    <col min="10501" max="10501" width="12.83203125" customWidth="1"/>
    <col min="10502" max="10502" width="13.1640625" customWidth="1"/>
    <col min="10503" max="10503" width="14.1640625" customWidth="1"/>
    <col min="10504" max="10504" width="14" customWidth="1"/>
    <col min="10505" max="10505" width="12.5" customWidth="1"/>
    <col min="10753" max="10753" width="27.6640625" customWidth="1"/>
    <col min="10754" max="10754" width="14" customWidth="1"/>
    <col min="10755" max="10755" width="14.5" customWidth="1"/>
    <col min="10756" max="10756" width="14.1640625" customWidth="1"/>
    <col min="10757" max="10757" width="12.83203125" customWidth="1"/>
    <col min="10758" max="10758" width="13.1640625" customWidth="1"/>
    <col min="10759" max="10759" width="14.1640625" customWidth="1"/>
    <col min="10760" max="10760" width="14" customWidth="1"/>
    <col min="10761" max="10761" width="12.5" customWidth="1"/>
    <col min="11009" max="11009" width="27.6640625" customWidth="1"/>
    <col min="11010" max="11010" width="14" customWidth="1"/>
    <col min="11011" max="11011" width="14.5" customWidth="1"/>
    <col min="11012" max="11012" width="14.1640625" customWidth="1"/>
    <col min="11013" max="11013" width="12.83203125" customWidth="1"/>
    <col min="11014" max="11014" width="13.1640625" customWidth="1"/>
    <col min="11015" max="11015" width="14.1640625" customWidth="1"/>
    <col min="11016" max="11016" width="14" customWidth="1"/>
    <col min="11017" max="11017" width="12.5" customWidth="1"/>
    <col min="11265" max="11265" width="27.6640625" customWidth="1"/>
    <col min="11266" max="11266" width="14" customWidth="1"/>
    <col min="11267" max="11267" width="14.5" customWidth="1"/>
    <col min="11268" max="11268" width="14.1640625" customWidth="1"/>
    <col min="11269" max="11269" width="12.83203125" customWidth="1"/>
    <col min="11270" max="11270" width="13.1640625" customWidth="1"/>
    <col min="11271" max="11271" width="14.1640625" customWidth="1"/>
    <col min="11272" max="11272" width="14" customWidth="1"/>
    <col min="11273" max="11273" width="12.5" customWidth="1"/>
    <col min="11521" max="11521" width="27.6640625" customWidth="1"/>
    <col min="11522" max="11522" width="14" customWidth="1"/>
    <col min="11523" max="11523" width="14.5" customWidth="1"/>
    <col min="11524" max="11524" width="14.1640625" customWidth="1"/>
    <col min="11525" max="11525" width="12.83203125" customWidth="1"/>
    <col min="11526" max="11526" width="13.1640625" customWidth="1"/>
    <col min="11527" max="11527" width="14.1640625" customWidth="1"/>
    <col min="11528" max="11528" width="14" customWidth="1"/>
    <col min="11529" max="11529" width="12.5" customWidth="1"/>
    <col min="11777" max="11777" width="27.6640625" customWidth="1"/>
    <col min="11778" max="11778" width="14" customWidth="1"/>
    <col min="11779" max="11779" width="14.5" customWidth="1"/>
    <col min="11780" max="11780" width="14.1640625" customWidth="1"/>
    <col min="11781" max="11781" width="12.83203125" customWidth="1"/>
    <col min="11782" max="11782" width="13.1640625" customWidth="1"/>
    <col min="11783" max="11783" width="14.1640625" customWidth="1"/>
    <col min="11784" max="11784" width="14" customWidth="1"/>
    <col min="11785" max="11785" width="12.5" customWidth="1"/>
    <col min="12033" max="12033" width="27.6640625" customWidth="1"/>
    <col min="12034" max="12034" width="14" customWidth="1"/>
    <col min="12035" max="12035" width="14.5" customWidth="1"/>
    <col min="12036" max="12036" width="14.1640625" customWidth="1"/>
    <col min="12037" max="12037" width="12.83203125" customWidth="1"/>
    <col min="12038" max="12038" width="13.1640625" customWidth="1"/>
    <col min="12039" max="12039" width="14.1640625" customWidth="1"/>
    <col min="12040" max="12040" width="14" customWidth="1"/>
    <col min="12041" max="12041" width="12.5" customWidth="1"/>
    <col min="12289" max="12289" width="27.6640625" customWidth="1"/>
    <col min="12290" max="12290" width="14" customWidth="1"/>
    <col min="12291" max="12291" width="14.5" customWidth="1"/>
    <col min="12292" max="12292" width="14.1640625" customWidth="1"/>
    <col min="12293" max="12293" width="12.83203125" customWidth="1"/>
    <col min="12294" max="12294" width="13.1640625" customWidth="1"/>
    <col min="12295" max="12295" width="14.1640625" customWidth="1"/>
    <col min="12296" max="12296" width="14" customWidth="1"/>
    <col min="12297" max="12297" width="12.5" customWidth="1"/>
    <col min="12545" max="12545" width="27.6640625" customWidth="1"/>
    <col min="12546" max="12546" width="14" customWidth="1"/>
    <col min="12547" max="12547" width="14.5" customWidth="1"/>
    <col min="12548" max="12548" width="14.1640625" customWidth="1"/>
    <col min="12549" max="12549" width="12.83203125" customWidth="1"/>
    <col min="12550" max="12550" width="13.1640625" customWidth="1"/>
    <col min="12551" max="12551" width="14.1640625" customWidth="1"/>
    <col min="12552" max="12552" width="14" customWidth="1"/>
    <col min="12553" max="12553" width="12.5" customWidth="1"/>
    <col min="12801" max="12801" width="27.6640625" customWidth="1"/>
    <col min="12802" max="12802" width="14" customWidth="1"/>
    <col min="12803" max="12803" width="14.5" customWidth="1"/>
    <col min="12804" max="12804" width="14.1640625" customWidth="1"/>
    <col min="12805" max="12805" width="12.83203125" customWidth="1"/>
    <col min="12806" max="12806" width="13.1640625" customWidth="1"/>
    <col min="12807" max="12807" width="14.1640625" customWidth="1"/>
    <col min="12808" max="12808" width="14" customWidth="1"/>
    <col min="12809" max="12809" width="12.5" customWidth="1"/>
    <col min="13057" max="13057" width="27.6640625" customWidth="1"/>
    <col min="13058" max="13058" width="14" customWidth="1"/>
    <col min="13059" max="13059" width="14.5" customWidth="1"/>
    <col min="13060" max="13060" width="14.1640625" customWidth="1"/>
    <col min="13061" max="13061" width="12.83203125" customWidth="1"/>
    <col min="13062" max="13062" width="13.1640625" customWidth="1"/>
    <col min="13063" max="13063" width="14.1640625" customWidth="1"/>
    <col min="13064" max="13064" width="14" customWidth="1"/>
    <col min="13065" max="13065" width="12.5" customWidth="1"/>
    <col min="13313" max="13313" width="27.6640625" customWidth="1"/>
    <col min="13314" max="13314" width="14" customWidth="1"/>
    <col min="13315" max="13315" width="14.5" customWidth="1"/>
    <col min="13316" max="13316" width="14.1640625" customWidth="1"/>
    <col min="13317" max="13317" width="12.83203125" customWidth="1"/>
    <col min="13318" max="13318" width="13.1640625" customWidth="1"/>
    <col min="13319" max="13319" width="14.1640625" customWidth="1"/>
    <col min="13320" max="13320" width="14" customWidth="1"/>
    <col min="13321" max="13321" width="12.5" customWidth="1"/>
    <col min="13569" max="13569" width="27.6640625" customWidth="1"/>
    <col min="13570" max="13570" width="14" customWidth="1"/>
    <col min="13571" max="13571" width="14.5" customWidth="1"/>
    <col min="13572" max="13572" width="14.1640625" customWidth="1"/>
    <col min="13573" max="13573" width="12.83203125" customWidth="1"/>
    <col min="13574" max="13574" width="13.1640625" customWidth="1"/>
    <col min="13575" max="13575" width="14.1640625" customWidth="1"/>
    <col min="13576" max="13576" width="14" customWidth="1"/>
    <col min="13577" max="13577" width="12.5" customWidth="1"/>
    <col min="13825" max="13825" width="27.6640625" customWidth="1"/>
    <col min="13826" max="13826" width="14" customWidth="1"/>
    <col min="13827" max="13827" width="14.5" customWidth="1"/>
    <col min="13828" max="13828" width="14.1640625" customWidth="1"/>
    <col min="13829" max="13829" width="12.83203125" customWidth="1"/>
    <col min="13830" max="13830" width="13.1640625" customWidth="1"/>
    <col min="13831" max="13831" width="14.1640625" customWidth="1"/>
    <col min="13832" max="13832" width="14" customWidth="1"/>
    <col min="13833" max="13833" width="12.5" customWidth="1"/>
    <col min="14081" max="14081" width="27.6640625" customWidth="1"/>
    <col min="14082" max="14082" width="14" customWidth="1"/>
    <col min="14083" max="14083" width="14.5" customWidth="1"/>
    <col min="14084" max="14084" width="14.1640625" customWidth="1"/>
    <col min="14085" max="14085" width="12.83203125" customWidth="1"/>
    <col min="14086" max="14086" width="13.1640625" customWidth="1"/>
    <col min="14087" max="14087" width="14.1640625" customWidth="1"/>
    <col min="14088" max="14088" width="14" customWidth="1"/>
    <col min="14089" max="14089" width="12.5" customWidth="1"/>
    <col min="14337" max="14337" width="27.6640625" customWidth="1"/>
    <col min="14338" max="14338" width="14" customWidth="1"/>
    <col min="14339" max="14339" width="14.5" customWidth="1"/>
    <col min="14340" max="14340" width="14.1640625" customWidth="1"/>
    <col min="14341" max="14341" width="12.83203125" customWidth="1"/>
    <col min="14342" max="14342" width="13.1640625" customWidth="1"/>
    <col min="14343" max="14343" width="14.1640625" customWidth="1"/>
    <col min="14344" max="14344" width="14" customWidth="1"/>
    <col min="14345" max="14345" width="12.5" customWidth="1"/>
    <col min="14593" max="14593" width="27.6640625" customWidth="1"/>
    <col min="14594" max="14594" width="14" customWidth="1"/>
    <col min="14595" max="14595" width="14.5" customWidth="1"/>
    <col min="14596" max="14596" width="14.1640625" customWidth="1"/>
    <col min="14597" max="14597" width="12.83203125" customWidth="1"/>
    <col min="14598" max="14598" width="13.1640625" customWidth="1"/>
    <col min="14599" max="14599" width="14.1640625" customWidth="1"/>
    <col min="14600" max="14600" width="14" customWidth="1"/>
    <col min="14601" max="14601" width="12.5" customWidth="1"/>
    <col min="14849" max="14849" width="27.6640625" customWidth="1"/>
    <col min="14850" max="14850" width="14" customWidth="1"/>
    <col min="14851" max="14851" width="14.5" customWidth="1"/>
    <col min="14852" max="14852" width="14.1640625" customWidth="1"/>
    <col min="14853" max="14853" width="12.83203125" customWidth="1"/>
    <col min="14854" max="14854" width="13.1640625" customWidth="1"/>
    <col min="14855" max="14855" width="14.1640625" customWidth="1"/>
    <col min="14856" max="14856" width="14" customWidth="1"/>
    <col min="14857" max="14857" width="12.5" customWidth="1"/>
    <col min="15105" max="15105" width="27.6640625" customWidth="1"/>
    <col min="15106" max="15106" width="14" customWidth="1"/>
    <col min="15107" max="15107" width="14.5" customWidth="1"/>
    <col min="15108" max="15108" width="14.1640625" customWidth="1"/>
    <col min="15109" max="15109" width="12.83203125" customWidth="1"/>
    <col min="15110" max="15110" width="13.1640625" customWidth="1"/>
    <col min="15111" max="15111" width="14.1640625" customWidth="1"/>
    <col min="15112" max="15112" width="14" customWidth="1"/>
    <col min="15113" max="15113" width="12.5" customWidth="1"/>
    <col min="15361" max="15361" width="27.6640625" customWidth="1"/>
    <col min="15362" max="15362" width="14" customWidth="1"/>
    <col min="15363" max="15363" width="14.5" customWidth="1"/>
    <col min="15364" max="15364" width="14.1640625" customWidth="1"/>
    <col min="15365" max="15365" width="12.83203125" customWidth="1"/>
    <col min="15366" max="15366" width="13.1640625" customWidth="1"/>
    <col min="15367" max="15367" width="14.1640625" customWidth="1"/>
    <col min="15368" max="15368" width="14" customWidth="1"/>
    <col min="15369" max="15369" width="12.5" customWidth="1"/>
    <col min="15617" max="15617" width="27.6640625" customWidth="1"/>
    <col min="15618" max="15618" width="14" customWidth="1"/>
    <col min="15619" max="15619" width="14.5" customWidth="1"/>
    <col min="15620" max="15620" width="14.1640625" customWidth="1"/>
    <col min="15621" max="15621" width="12.83203125" customWidth="1"/>
    <col min="15622" max="15622" width="13.1640625" customWidth="1"/>
    <col min="15623" max="15623" width="14.1640625" customWidth="1"/>
    <col min="15624" max="15624" width="14" customWidth="1"/>
    <col min="15625" max="15625" width="12.5" customWidth="1"/>
    <col min="15873" max="15873" width="27.6640625" customWidth="1"/>
    <col min="15874" max="15874" width="14" customWidth="1"/>
    <col min="15875" max="15875" width="14.5" customWidth="1"/>
    <col min="15876" max="15876" width="14.1640625" customWidth="1"/>
    <col min="15877" max="15877" width="12.83203125" customWidth="1"/>
    <col min="15878" max="15878" width="13.1640625" customWidth="1"/>
    <col min="15879" max="15879" width="14.1640625" customWidth="1"/>
    <col min="15880" max="15880" width="14" customWidth="1"/>
    <col min="15881" max="15881" width="12.5" customWidth="1"/>
    <col min="16129" max="16129" width="27.6640625" customWidth="1"/>
    <col min="16130" max="16130" width="14" customWidth="1"/>
    <col min="16131" max="16131" width="14.5" customWidth="1"/>
    <col min="16132" max="16132" width="14.1640625" customWidth="1"/>
    <col min="16133" max="16133" width="12.83203125" customWidth="1"/>
    <col min="16134" max="16134" width="13.1640625" customWidth="1"/>
    <col min="16135" max="16135" width="14.1640625" customWidth="1"/>
    <col min="16136" max="16136" width="14" customWidth="1"/>
    <col min="16137" max="16137" width="12.5" customWidth="1"/>
  </cols>
  <sheetData>
    <row r="1" spans="1:9" ht="15" customHeight="1" x14ac:dyDescent="0.2">
      <c r="A1" s="1817" t="s">
        <v>899</v>
      </c>
      <c r="B1" s="1817" t="s">
        <v>900</v>
      </c>
      <c r="C1" s="1820" t="s">
        <v>901</v>
      </c>
      <c r="D1" s="1820"/>
      <c r="E1" s="1820"/>
      <c r="F1" s="1820"/>
      <c r="G1" s="1820"/>
      <c r="H1" s="1817" t="s">
        <v>774</v>
      </c>
      <c r="I1" s="1821" t="s">
        <v>902</v>
      </c>
    </row>
    <row r="2" spans="1:9" ht="20.100000000000001" customHeight="1" x14ac:dyDescent="0.2">
      <c r="A2" s="1818"/>
      <c r="B2" s="1819"/>
      <c r="C2" s="1773" t="s">
        <v>817</v>
      </c>
      <c r="D2" s="1773" t="s">
        <v>770</v>
      </c>
      <c r="E2" s="1824" t="s">
        <v>903</v>
      </c>
      <c r="F2" s="1826" t="s">
        <v>818</v>
      </c>
      <c r="G2" s="1773" t="s">
        <v>904</v>
      </c>
      <c r="H2" s="1819"/>
      <c r="I2" s="1822"/>
    </row>
    <row r="3" spans="1:9" ht="34.5" customHeight="1" x14ac:dyDescent="0.2">
      <c r="A3" s="1818"/>
      <c r="B3" s="1819"/>
      <c r="C3" s="1823"/>
      <c r="D3" s="1823"/>
      <c r="E3" s="1825"/>
      <c r="F3" s="1827"/>
      <c r="G3" s="1823"/>
      <c r="H3" s="1819"/>
      <c r="I3" s="1822"/>
    </row>
    <row r="4" spans="1:9" ht="15" customHeight="1" x14ac:dyDescent="0.2">
      <c r="A4" s="299" t="s">
        <v>551</v>
      </c>
      <c r="B4" s="506">
        <v>259730</v>
      </c>
      <c r="C4" s="507">
        <v>11</v>
      </c>
      <c r="D4" s="507">
        <v>157840</v>
      </c>
      <c r="E4" s="507"/>
      <c r="F4" s="507"/>
      <c r="G4" s="508">
        <f t="shared" ref="G4:G21" si="0">SUM(C4:F4)</f>
        <v>157851</v>
      </c>
      <c r="H4" s="509"/>
      <c r="I4" s="510">
        <f t="shared" ref="I4:I21" si="1">SUM(B4+G4+H4)</f>
        <v>417581</v>
      </c>
    </row>
    <row r="5" spans="1:9" ht="15" customHeight="1" x14ac:dyDescent="0.2">
      <c r="A5" s="511" t="s">
        <v>864</v>
      </c>
      <c r="B5" s="506">
        <v>2990</v>
      </c>
      <c r="C5" s="512">
        <v>1448</v>
      </c>
      <c r="D5" s="507">
        <v>289396</v>
      </c>
      <c r="E5" s="507"/>
      <c r="F5" s="507"/>
      <c r="G5" s="508">
        <f t="shared" si="0"/>
        <v>290844</v>
      </c>
      <c r="H5" s="509"/>
      <c r="I5" s="510">
        <f t="shared" si="1"/>
        <v>293834</v>
      </c>
    </row>
    <row r="6" spans="1:9" ht="23.25" customHeight="1" x14ac:dyDescent="0.2">
      <c r="A6" s="511" t="s">
        <v>553</v>
      </c>
      <c r="B6" s="513">
        <v>290</v>
      </c>
      <c r="C6" s="513"/>
      <c r="D6" s="513">
        <v>71711</v>
      </c>
      <c r="E6" s="513"/>
      <c r="F6" s="513"/>
      <c r="G6" s="508">
        <f t="shared" si="0"/>
        <v>71711</v>
      </c>
      <c r="H6" s="514"/>
      <c r="I6" s="515">
        <f t="shared" si="1"/>
        <v>72001</v>
      </c>
    </row>
    <row r="7" spans="1:9" ht="27" customHeight="1" x14ac:dyDescent="0.2">
      <c r="A7" s="516" t="s">
        <v>834</v>
      </c>
      <c r="B7" s="513">
        <v>218</v>
      </c>
      <c r="C7" s="513"/>
      <c r="D7" s="517">
        <v>50594</v>
      </c>
      <c r="E7" s="513"/>
      <c r="F7" s="518"/>
      <c r="G7" s="508">
        <f t="shared" si="0"/>
        <v>50594</v>
      </c>
      <c r="H7" s="519"/>
      <c r="I7" s="515">
        <f t="shared" si="1"/>
        <v>50812</v>
      </c>
    </row>
    <row r="8" spans="1:9" ht="25.5" customHeight="1" x14ac:dyDescent="0.2">
      <c r="A8" s="511" t="s">
        <v>555</v>
      </c>
      <c r="B8" s="517"/>
      <c r="C8" s="517">
        <v>550</v>
      </c>
      <c r="D8" s="517">
        <v>30645</v>
      </c>
      <c r="E8" s="513"/>
      <c r="F8" s="518"/>
      <c r="G8" s="508">
        <f t="shared" si="0"/>
        <v>31195</v>
      </c>
      <c r="H8" s="514"/>
      <c r="I8" s="515">
        <f t="shared" si="1"/>
        <v>31195</v>
      </c>
    </row>
    <row r="9" spans="1:9" ht="24" customHeight="1" x14ac:dyDescent="0.2">
      <c r="A9" s="511" t="s">
        <v>556</v>
      </c>
      <c r="B9" s="513"/>
      <c r="C9" s="517">
        <v>801</v>
      </c>
      <c r="D9" s="517">
        <v>42087</v>
      </c>
      <c r="E9" s="513"/>
      <c r="F9" s="518"/>
      <c r="G9" s="508">
        <f t="shared" si="0"/>
        <v>42888</v>
      </c>
      <c r="H9" s="514"/>
      <c r="I9" s="515">
        <f t="shared" si="1"/>
        <v>42888</v>
      </c>
    </row>
    <row r="10" spans="1:9" ht="26.25" customHeight="1" x14ac:dyDescent="0.2">
      <c r="A10" s="511" t="s">
        <v>557</v>
      </c>
      <c r="B10" s="513">
        <v>149</v>
      </c>
      <c r="C10" s="513">
        <v>591</v>
      </c>
      <c r="D10" s="517">
        <v>46874</v>
      </c>
      <c r="E10" s="513"/>
      <c r="F10" s="518"/>
      <c r="G10" s="508">
        <f t="shared" si="0"/>
        <v>47465</v>
      </c>
      <c r="H10" s="514"/>
      <c r="I10" s="515">
        <f t="shared" si="1"/>
        <v>47614</v>
      </c>
    </row>
    <row r="11" spans="1:9" ht="24" customHeight="1" x14ac:dyDescent="0.2">
      <c r="A11" s="511" t="s">
        <v>558</v>
      </c>
      <c r="B11" s="513"/>
      <c r="C11" s="513">
        <v>2265</v>
      </c>
      <c r="D11" s="517">
        <v>30763</v>
      </c>
      <c r="E11" s="513"/>
      <c r="F11" s="518"/>
      <c r="G11" s="508">
        <f t="shared" si="0"/>
        <v>33028</v>
      </c>
      <c r="H11" s="514"/>
      <c r="I11" s="515">
        <f t="shared" si="1"/>
        <v>33028</v>
      </c>
    </row>
    <row r="12" spans="1:9" ht="27" customHeight="1" x14ac:dyDescent="0.2">
      <c r="A12" s="234" t="s">
        <v>559</v>
      </c>
      <c r="B12" s="517">
        <v>60</v>
      </c>
      <c r="C12" s="513"/>
      <c r="D12" s="517">
        <v>2123</v>
      </c>
      <c r="E12" s="513"/>
      <c r="F12" s="518"/>
      <c r="G12" s="508">
        <f t="shared" si="0"/>
        <v>2123</v>
      </c>
      <c r="H12" s="519"/>
      <c r="I12" s="515">
        <f t="shared" si="1"/>
        <v>2183</v>
      </c>
    </row>
    <row r="13" spans="1:9" ht="12" customHeight="1" x14ac:dyDescent="0.2">
      <c r="A13" s="511" t="s">
        <v>839</v>
      </c>
      <c r="B13" s="517">
        <v>265</v>
      </c>
      <c r="C13" s="517">
        <v>3516</v>
      </c>
      <c r="D13" s="517">
        <v>169788</v>
      </c>
      <c r="E13" s="513"/>
      <c r="F13" s="518"/>
      <c r="G13" s="508">
        <f t="shared" si="0"/>
        <v>173304</v>
      </c>
      <c r="H13" s="519"/>
      <c r="I13" s="515">
        <f t="shared" si="1"/>
        <v>173569</v>
      </c>
    </row>
    <row r="14" spans="1:9" ht="12" customHeight="1" x14ac:dyDescent="0.2">
      <c r="A14" s="511" t="s">
        <v>685</v>
      </c>
      <c r="B14" s="517"/>
      <c r="C14" s="517"/>
      <c r="D14" s="517">
        <v>5364</v>
      </c>
      <c r="E14" s="513"/>
      <c r="F14" s="513"/>
      <c r="G14" s="508">
        <f t="shared" si="0"/>
        <v>5364</v>
      </c>
      <c r="H14" s="519"/>
      <c r="I14" s="515">
        <f t="shared" si="1"/>
        <v>5364</v>
      </c>
    </row>
    <row r="15" spans="1:9" ht="25.5" customHeight="1" x14ac:dyDescent="0.2">
      <c r="A15" s="520" t="s">
        <v>562</v>
      </c>
      <c r="B15" s="513">
        <v>14502</v>
      </c>
      <c r="C15" s="517"/>
      <c r="D15" s="517">
        <v>481329</v>
      </c>
      <c r="E15" s="513"/>
      <c r="F15" s="513"/>
      <c r="G15" s="508">
        <f t="shared" si="0"/>
        <v>481329</v>
      </c>
      <c r="H15" s="519"/>
      <c r="I15" s="515">
        <f t="shared" si="1"/>
        <v>495831</v>
      </c>
    </row>
    <row r="16" spans="1:9" ht="25.5" customHeight="1" x14ac:dyDescent="0.2">
      <c r="A16" s="234" t="s">
        <v>1354</v>
      </c>
      <c r="B16" s="513">
        <v>188656</v>
      </c>
      <c r="C16" s="513">
        <v>1215</v>
      </c>
      <c r="D16" s="513">
        <v>244774</v>
      </c>
      <c r="E16" s="513"/>
      <c r="F16" s="513"/>
      <c r="G16" s="508">
        <f t="shared" si="0"/>
        <v>245989</v>
      </c>
      <c r="H16" s="519"/>
      <c r="I16" s="515">
        <f t="shared" si="1"/>
        <v>434645</v>
      </c>
    </row>
    <row r="17" spans="1:9" ht="17.25" customHeight="1" x14ac:dyDescent="0.2">
      <c r="A17" s="520" t="s">
        <v>563</v>
      </c>
      <c r="B17" s="513">
        <v>1350</v>
      </c>
      <c r="C17" s="513">
        <v>35241</v>
      </c>
      <c r="D17" s="513">
        <v>73777</v>
      </c>
      <c r="E17" s="513"/>
      <c r="F17" s="513"/>
      <c r="G17" s="508">
        <f t="shared" si="0"/>
        <v>109018</v>
      </c>
      <c r="H17" s="519"/>
      <c r="I17" s="515">
        <f t="shared" si="1"/>
        <v>110368</v>
      </c>
    </row>
    <row r="18" spans="1:9" ht="16.5" customHeight="1" x14ac:dyDescent="0.2">
      <c r="A18" s="520" t="s">
        <v>564</v>
      </c>
      <c r="B18" s="513"/>
      <c r="C18" s="513"/>
      <c r="D18" s="513">
        <v>22719</v>
      </c>
      <c r="E18" s="513"/>
      <c r="F18" s="513"/>
      <c r="G18" s="508">
        <f t="shared" si="0"/>
        <v>22719</v>
      </c>
      <c r="H18" s="519"/>
      <c r="I18" s="515">
        <f t="shared" si="1"/>
        <v>22719</v>
      </c>
    </row>
    <row r="19" spans="1:9" ht="25.5" customHeight="1" x14ac:dyDescent="0.2">
      <c r="A19" s="520" t="s">
        <v>571</v>
      </c>
      <c r="B19" s="513">
        <v>188</v>
      </c>
      <c r="C19" s="513">
        <v>18361</v>
      </c>
      <c r="D19" s="513">
        <v>50238</v>
      </c>
      <c r="E19" s="513"/>
      <c r="F19" s="513"/>
      <c r="G19" s="508">
        <f t="shared" si="0"/>
        <v>68599</v>
      </c>
      <c r="H19" s="519"/>
      <c r="I19" s="515">
        <f t="shared" si="1"/>
        <v>68787</v>
      </c>
    </row>
    <row r="20" spans="1:9" ht="15.75" customHeight="1" x14ac:dyDescent="0.2">
      <c r="A20" s="520" t="s">
        <v>566</v>
      </c>
      <c r="B20" s="513">
        <v>156</v>
      </c>
      <c r="C20" s="513">
        <v>24610</v>
      </c>
      <c r="D20" s="513">
        <v>24694</v>
      </c>
      <c r="E20" s="513"/>
      <c r="F20" s="513"/>
      <c r="G20" s="508">
        <f t="shared" si="0"/>
        <v>49304</v>
      </c>
      <c r="H20" s="519"/>
      <c r="I20" s="515">
        <f t="shared" si="1"/>
        <v>49460</v>
      </c>
    </row>
    <row r="21" spans="1:9" ht="15.75" customHeight="1" x14ac:dyDescent="0.2">
      <c r="A21" s="521" t="s">
        <v>1353</v>
      </c>
      <c r="B21" s="513">
        <v>60</v>
      </c>
      <c r="C21" s="513"/>
      <c r="D21" s="513">
        <v>36631</v>
      </c>
      <c r="E21" s="513"/>
      <c r="F21" s="513"/>
      <c r="G21" s="508">
        <f t="shared" si="0"/>
        <v>36631</v>
      </c>
      <c r="H21" s="522"/>
      <c r="I21" s="515">
        <f t="shared" si="1"/>
        <v>36691</v>
      </c>
    </row>
    <row r="22" spans="1:9" ht="27" customHeight="1" x14ac:dyDescent="0.25">
      <c r="A22" s="300" t="s">
        <v>687</v>
      </c>
      <c r="B22" s="523">
        <f t="shared" ref="B22:I22" si="2">SUM(B4:B21)</f>
        <v>468614</v>
      </c>
      <c r="C22" s="523">
        <f t="shared" si="2"/>
        <v>88609</v>
      </c>
      <c r="D22" s="523">
        <f t="shared" si="2"/>
        <v>1831347</v>
      </c>
      <c r="E22" s="523">
        <f t="shared" si="2"/>
        <v>0</v>
      </c>
      <c r="F22" s="523">
        <f t="shared" si="2"/>
        <v>0</v>
      </c>
      <c r="G22" s="523">
        <f t="shared" si="2"/>
        <v>1919956</v>
      </c>
      <c r="H22" s="523">
        <f t="shared" si="2"/>
        <v>0</v>
      </c>
      <c r="I22" s="523">
        <f t="shared" si="2"/>
        <v>2388570</v>
      </c>
    </row>
    <row r="23" spans="1:9" ht="15.75" customHeight="1" x14ac:dyDescent="0.2">
      <c r="A23" s="520" t="s">
        <v>688</v>
      </c>
      <c r="B23" s="524">
        <v>370269</v>
      </c>
      <c r="C23" s="524">
        <v>581451</v>
      </c>
      <c r="D23" s="524">
        <v>661023</v>
      </c>
      <c r="E23" s="513"/>
      <c r="F23" s="513"/>
      <c r="G23" s="525">
        <f>SUM(C23:F23)</f>
        <v>1242474</v>
      </c>
      <c r="H23" s="524"/>
      <c r="I23" s="515">
        <f>SUM(B23+G23+H23)</f>
        <v>1612743</v>
      </c>
    </row>
    <row r="24" spans="1:9" ht="15" customHeight="1" x14ac:dyDescent="0.25">
      <c r="A24" s="300" t="s">
        <v>147</v>
      </c>
      <c r="B24" s="523">
        <f t="shared" ref="B24:I24" si="3">SUM(B22:B23)</f>
        <v>838883</v>
      </c>
      <c r="C24" s="523">
        <f t="shared" si="3"/>
        <v>670060</v>
      </c>
      <c r="D24" s="523">
        <f t="shared" si="3"/>
        <v>2492370</v>
      </c>
      <c r="E24" s="523">
        <f t="shared" si="3"/>
        <v>0</v>
      </c>
      <c r="F24" s="523">
        <f t="shared" si="3"/>
        <v>0</v>
      </c>
      <c r="G24" s="523">
        <f t="shared" si="3"/>
        <v>3162430</v>
      </c>
      <c r="H24" s="523">
        <f t="shared" si="3"/>
        <v>0</v>
      </c>
      <c r="I24" s="523">
        <f t="shared" si="3"/>
        <v>4001313</v>
      </c>
    </row>
  </sheetData>
  <mergeCells count="10">
    <mergeCell ref="A1:A3"/>
    <mergeCell ref="B1:B3"/>
    <mergeCell ref="C1:G1"/>
    <mergeCell ref="H1:H3"/>
    <mergeCell ref="I1:I3"/>
    <mergeCell ref="C2:C3"/>
    <mergeCell ref="D2:D3"/>
    <mergeCell ref="E2:E3"/>
    <mergeCell ref="F2:F3"/>
    <mergeCell ref="G2:G3"/>
  </mergeCells>
  <printOptions horizontalCentered="1" verticalCentered="1"/>
  <pageMargins left="0.39370078740157483" right="0.39370078740157483" top="0.9055118110236221" bottom="0.27559055118110237" header="0.39370078740157483" footer="0.51181102362204722"/>
  <pageSetup paperSize="9" scale="80" orientation="landscape" r:id="rId1"/>
  <headerFooter alignWithMargins="0">
    <oddHeader>&amp;C&amp;"Times New Roman CE,Félkövér dőlt"iMMATERIÁLIS JAVAK, TÁRGYI ESZKÖZÖK, KONCESSZIÓBA, VAGYONKEZELÉSBE ADOTT 
ESZKÖZÖK TELJESEN (0-IG) LEÍRT ÁLLOMÁNYÁNAK BRUTTÓ ÉRTÉKE&amp;R&amp;"Times New Roman CE,Félkövér dőlt"20. melléklet
Adatok: ezer Ft-ban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zoomScale="106" zoomScaleNormal="106" workbookViewId="0">
      <selection activeCell="K10" sqref="K10"/>
    </sheetView>
  </sheetViews>
  <sheetFormatPr defaultColWidth="23" defaultRowHeight="21" customHeight="1" x14ac:dyDescent="0.2"/>
  <cols>
    <col min="1" max="1" width="45.1640625" style="279" customWidth="1"/>
    <col min="2" max="2" width="15.6640625" style="279" customWidth="1"/>
    <col min="3" max="3" width="18.33203125" style="279" customWidth="1"/>
    <col min="4" max="5" width="15.6640625" style="279" customWidth="1"/>
    <col min="6" max="6" width="16.83203125" style="279" customWidth="1"/>
    <col min="7" max="8" width="15.6640625" style="278" customWidth="1"/>
    <col min="9" max="16384" width="23" style="278"/>
  </cols>
  <sheetData>
    <row r="1" spans="1:8" ht="17.25" customHeight="1" x14ac:dyDescent="0.2">
      <c r="A1" s="1828" t="s">
        <v>870</v>
      </c>
      <c r="B1" s="1828" t="s">
        <v>869</v>
      </c>
      <c r="C1" s="1828"/>
      <c r="D1" s="1828"/>
      <c r="E1" s="1830" t="s">
        <v>1531</v>
      </c>
      <c r="F1" s="1830" t="s">
        <v>868</v>
      </c>
      <c r="G1" s="1828" t="s">
        <v>2106</v>
      </c>
      <c r="H1" s="1829" t="s">
        <v>1532</v>
      </c>
    </row>
    <row r="2" spans="1:8" ht="57.75" customHeight="1" x14ac:dyDescent="0.2">
      <c r="A2" s="1828"/>
      <c r="B2" s="287" t="s">
        <v>867</v>
      </c>
      <c r="C2" s="287" t="s">
        <v>866</v>
      </c>
      <c r="D2" s="287" t="s">
        <v>865</v>
      </c>
      <c r="E2" s="1830"/>
      <c r="F2" s="1830"/>
      <c r="G2" s="1828"/>
      <c r="H2" s="1829"/>
    </row>
    <row r="3" spans="1:8" ht="13.5" customHeight="1" x14ac:dyDescent="0.2">
      <c r="A3" s="286" t="s">
        <v>551</v>
      </c>
      <c r="B3" s="566">
        <v>997138</v>
      </c>
      <c r="C3" s="567">
        <f t="shared" ref="C3:C20" si="0">B3-D3</f>
        <v>653382</v>
      </c>
      <c r="D3" s="567">
        <f>'15'!I3</f>
        <v>343756</v>
      </c>
      <c r="E3" s="573">
        <f>'28'!G3</f>
        <v>28011</v>
      </c>
      <c r="F3" s="574">
        <v>45165</v>
      </c>
      <c r="G3" s="568">
        <f t="shared" ref="G3:G23" si="1">D3/B3*100</f>
        <v>34.474265347424328</v>
      </c>
      <c r="H3" s="568">
        <f>F3/E3*100</f>
        <v>161.24022705365749</v>
      </c>
    </row>
    <row r="4" spans="1:8" ht="13.5" customHeight="1" x14ac:dyDescent="0.2">
      <c r="A4" s="284" t="s">
        <v>864</v>
      </c>
      <c r="B4" s="566">
        <v>1477688</v>
      </c>
      <c r="C4" s="567">
        <f t="shared" si="0"/>
        <v>643998</v>
      </c>
      <c r="D4" s="567">
        <f>'15'!I4</f>
        <v>833690</v>
      </c>
      <c r="E4" s="573">
        <f>'28'!G4</f>
        <v>30717</v>
      </c>
      <c r="F4" s="574">
        <v>38565</v>
      </c>
      <c r="G4" s="568">
        <f t="shared" si="1"/>
        <v>56.418540314328865</v>
      </c>
      <c r="H4" s="568">
        <f t="shared" ref="H4:H23" si="2">F4/E4*100</f>
        <v>125.54937005566951</v>
      </c>
    </row>
    <row r="5" spans="1:8" ht="13.5" customHeight="1" x14ac:dyDescent="0.2">
      <c r="A5" s="284" t="s">
        <v>553</v>
      </c>
      <c r="B5" s="566">
        <v>1460756</v>
      </c>
      <c r="C5" s="567">
        <f t="shared" si="0"/>
        <v>309399</v>
      </c>
      <c r="D5" s="567">
        <f>'15'!I5</f>
        <v>1151357</v>
      </c>
      <c r="E5" s="573">
        <f>'28'!G5</f>
        <v>30968</v>
      </c>
      <c r="F5" s="570">
        <v>71184</v>
      </c>
      <c r="G5" s="568">
        <f t="shared" si="1"/>
        <v>78.819255234960522</v>
      </c>
      <c r="H5" s="568">
        <f t="shared" si="2"/>
        <v>229.86308447429607</v>
      </c>
    </row>
    <row r="6" spans="1:8" ht="13.5" customHeight="1" x14ac:dyDescent="0.2">
      <c r="A6" s="285" t="s">
        <v>834</v>
      </c>
      <c r="B6" s="566">
        <v>61040</v>
      </c>
      <c r="C6" s="567">
        <f t="shared" si="0"/>
        <v>53522</v>
      </c>
      <c r="D6" s="567">
        <f>'15'!I6</f>
        <v>7518</v>
      </c>
      <c r="E6" s="573">
        <f>'28'!G6</f>
        <v>4987</v>
      </c>
      <c r="F6" s="570">
        <v>9479</v>
      </c>
      <c r="G6" s="568">
        <f t="shared" si="1"/>
        <v>12.31651376146789</v>
      </c>
      <c r="H6" s="568">
        <f t="shared" si="2"/>
        <v>190.07419290154402</v>
      </c>
    </row>
    <row r="7" spans="1:8" ht="13.5" customHeight="1" x14ac:dyDescent="0.2">
      <c r="A7" s="284" t="s">
        <v>555</v>
      </c>
      <c r="B7" s="566">
        <v>538178</v>
      </c>
      <c r="C7" s="567">
        <f t="shared" si="0"/>
        <v>137217</v>
      </c>
      <c r="D7" s="567">
        <f>'15'!I7</f>
        <v>400961</v>
      </c>
      <c r="E7" s="573">
        <f>'28'!G7</f>
        <v>13353</v>
      </c>
      <c r="F7" s="570">
        <v>27327</v>
      </c>
      <c r="G7" s="568">
        <f t="shared" si="1"/>
        <v>74.503417085053641</v>
      </c>
      <c r="H7" s="568">
        <f t="shared" si="2"/>
        <v>204.65064030554933</v>
      </c>
    </row>
    <row r="8" spans="1:8" ht="13.5" customHeight="1" x14ac:dyDescent="0.2">
      <c r="A8" s="284" t="s">
        <v>556</v>
      </c>
      <c r="B8" s="566">
        <v>473115</v>
      </c>
      <c r="C8" s="567">
        <f t="shared" si="0"/>
        <v>136248</v>
      </c>
      <c r="D8" s="567">
        <f>'15'!I8</f>
        <v>336867</v>
      </c>
      <c r="E8" s="573">
        <f>'28'!G8</f>
        <v>10035</v>
      </c>
      <c r="F8" s="570">
        <v>8164</v>
      </c>
      <c r="G8" s="568">
        <f t="shared" si="1"/>
        <v>71.201927649725747</v>
      </c>
      <c r="H8" s="568">
        <f t="shared" si="2"/>
        <v>81.355256601893373</v>
      </c>
    </row>
    <row r="9" spans="1:8" ht="13.5" customHeight="1" x14ac:dyDescent="0.2">
      <c r="A9" s="284" t="s">
        <v>557</v>
      </c>
      <c r="B9" s="566">
        <v>628750</v>
      </c>
      <c r="C9" s="567">
        <f t="shared" si="0"/>
        <v>167984</v>
      </c>
      <c r="D9" s="567">
        <f>'15'!I9</f>
        <v>460766</v>
      </c>
      <c r="E9" s="573">
        <f>'28'!G9</f>
        <v>13592</v>
      </c>
      <c r="F9" s="570">
        <v>3553</v>
      </c>
      <c r="G9" s="568">
        <f t="shared" si="1"/>
        <v>73.282862823061635</v>
      </c>
      <c r="H9" s="568">
        <f t="shared" si="2"/>
        <v>26.14037669217187</v>
      </c>
    </row>
    <row r="10" spans="1:8" ht="13.5" customHeight="1" x14ac:dyDescent="0.2">
      <c r="A10" s="284" t="s">
        <v>558</v>
      </c>
      <c r="B10" s="566">
        <v>526113</v>
      </c>
      <c r="C10" s="567">
        <f t="shared" si="0"/>
        <v>129841</v>
      </c>
      <c r="D10" s="567">
        <f>'15'!I10</f>
        <v>396272</v>
      </c>
      <c r="E10" s="573">
        <f>'28'!G10</f>
        <v>10900</v>
      </c>
      <c r="F10" s="570">
        <v>8571</v>
      </c>
      <c r="G10" s="568">
        <f t="shared" si="1"/>
        <v>75.320701066120776</v>
      </c>
      <c r="H10" s="568">
        <f t="shared" si="2"/>
        <v>78.633027522935777</v>
      </c>
    </row>
    <row r="11" spans="1:8" ht="12.75" x14ac:dyDescent="0.2">
      <c r="A11" s="1457" t="s">
        <v>559</v>
      </c>
      <c r="B11" s="1458">
        <v>2195</v>
      </c>
      <c r="C11" s="1459">
        <f t="shared" si="0"/>
        <v>2183</v>
      </c>
      <c r="D11" s="1459">
        <f>'15'!I11</f>
        <v>12</v>
      </c>
      <c r="E11" s="1460">
        <f>'28'!G11</f>
        <v>696</v>
      </c>
      <c r="F11" s="1461">
        <v>636</v>
      </c>
      <c r="G11" s="1462">
        <f t="shared" si="1"/>
        <v>0.54669703872437359</v>
      </c>
      <c r="H11" s="568">
        <f t="shared" si="2"/>
        <v>91.379310344827587</v>
      </c>
    </row>
    <row r="12" spans="1:8" ht="13.5" customHeight="1" x14ac:dyDescent="0.2">
      <c r="A12" s="284" t="s">
        <v>839</v>
      </c>
      <c r="B12" s="566">
        <v>3300770</v>
      </c>
      <c r="C12" s="567">
        <f t="shared" si="0"/>
        <v>774227</v>
      </c>
      <c r="D12" s="567">
        <f>'15'!I12</f>
        <v>2526543</v>
      </c>
      <c r="E12" s="573">
        <f>'28'!G12</f>
        <v>54998</v>
      </c>
      <c r="F12" s="570">
        <v>81223</v>
      </c>
      <c r="G12" s="568">
        <f t="shared" si="1"/>
        <v>76.544048812852765</v>
      </c>
      <c r="H12" s="568">
        <f t="shared" si="2"/>
        <v>147.68355212916833</v>
      </c>
    </row>
    <row r="13" spans="1:8" ht="13.5" customHeight="1" x14ac:dyDescent="0.2">
      <c r="A13" s="284" t="s">
        <v>685</v>
      </c>
      <c r="B13" s="566">
        <v>12938</v>
      </c>
      <c r="C13" s="567">
        <f t="shared" si="0"/>
        <v>11646</v>
      </c>
      <c r="D13" s="567">
        <f>'15'!I13</f>
        <v>1292</v>
      </c>
      <c r="E13" s="573">
        <f>'28'!G13</f>
        <v>977</v>
      </c>
      <c r="F13" s="570">
        <v>333</v>
      </c>
      <c r="G13" s="568">
        <f t="shared" si="1"/>
        <v>9.9860874942031224</v>
      </c>
      <c r="H13" s="568">
        <f t="shared" si="2"/>
        <v>34.08393039918117</v>
      </c>
    </row>
    <row r="14" spans="1:8" ht="13.5" customHeight="1" x14ac:dyDescent="0.2">
      <c r="A14" s="282" t="s">
        <v>562</v>
      </c>
      <c r="B14" s="566">
        <v>650404</v>
      </c>
      <c r="C14" s="567">
        <f t="shared" si="0"/>
        <v>548339</v>
      </c>
      <c r="D14" s="567">
        <f>'15'!I14</f>
        <v>102065</v>
      </c>
      <c r="E14" s="573">
        <f>'28'!G14</f>
        <v>88801</v>
      </c>
      <c r="F14" s="570">
        <v>98375</v>
      </c>
      <c r="G14" s="568">
        <f t="shared" si="1"/>
        <v>15.692554166333542</v>
      </c>
      <c r="H14" s="568">
        <f t="shared" si="2"/>
        <v>110.78141011925541</v>
      </c>
    </row>
    <row r="15" spans="1:8" ht="13.5" customHeight="1" x14ac:dyDescent="0.2">
      <c r="A15" s="203" t="s">
        <v>1354</v>
      </c>
      <c r="B15" s="566">
        <v>9085351</v>
      </c>
      <c r="C15" s="567">
        <f t="shared" si="0"/>
        <v>1380027</v>
      </c>
      <c r="D15" s="567">
        <f>'15'!I15</f>
        <v>7705324</v>
      </c>
      <c r="E15" s="573">
        <f>'28'!G15</f>
        <v>254514</v>
      </c>
      <c r="F15" s="570">
        <v>11912</v>
      </c>
      <c r="G15" s="568">
        <f t="shared" si="1"/>
        <v>84.810416240385209</v>
      </c>
      <c r="H15" s="568">
        <f t="shared" si="2"/>
        <v>4.6802926361614681</v>
      </c>
    </row>
    <row r="16" spans="1:8" ht="13.5" customHeight="1" x14ac:dyDescent="0.2">
      <c r="A16" s="283" t="s">
        <v>563</v>
      </c>
      <c r="B16" s="566">
        <v>864212</v>
      </c>
      <c r="C16" s="567">
        <f t="shared" si="0"/>
        <v>440576</v>
      </c>
      <c r="D16" s="567">
        <f>'15'!I16</f>
        <v>423636</v>
      </c>
      <c r="E16" s="573">
        <f>'28'!G16</f>
        <v>31340</v>
      </c>
      <c r="F16" s="570">
        <v>40107</v>
      </c>
      <c r="G16" s="568">
        <f t="shared" si="1"/>
        <v>49.019916409399542</v>
      </c>
      <c r="H16" s="568">
        <f t="shared" si="2"/>
        <v>127.97383535417997</v>
      </c>
    </row>
    <row r="17" spans="1:8" ht="13.5" customHeight="1" x14ac:dyDescent="0.2">
      <c r="A17" s="282" t="s">
        <v>564</v>
      </c>
      <c r="B17" s="566">
        <v>62542</v>
      </c>
      <c r="C17" s="567">
        <f t="shared" si="0"/>
        <v>50152</v>
      </c>
      <c r="D17" s="567">
        <f>'15'!I17</f>
        <v>12390</v>
      </c>
      <c r="E17" s="573">
        <f>'28'!G17</f>
        <v>6139</v>
      </c>
      <c r="F17" s="570">
        <v>1080</v>
      </c>
      <c r="G17" s="568">
        <f t="shared" si="1"/>
        <v>19.810687218189376</v>
      </c>
      <c r="H17" s="568">
        <f t="shared" si="2"/>
        <v>17.592441765759894</v>
      </c>
    </row>
    <row r="18" spans="1:8" ht="13.5" customHeight="1" x14ac:dyDescent="0.2">
      <c r="A18" s="282" t="s">
        <v>863</v>
      </c>
      <c r="B18" s="566">
        <v>1978762</v>
      </c>
      <c r="C18" s="567">
        <f t="shared" si="0"/>
        <v>570908</v>
      </c>
      <c r="D18" s="567">
        <f>'15'!I18</f>
        <v>1407854</v>
      </c>
      <c r="E18" s="573">
        <f>'28'!G18</f>
        <v>29287</v>
      </c>
      <c r="F18" s="570">
        <v>19059</v>
      </c>
      <c r="G18" s="568">
        <f t="shared" si="1"/>
        <v>71.148222979822734</v>
      </c>
      <c r="H18" s="568">
        <f t="shared" si="2"/>
        <v>65.076655171236382</v>
      </c>
    </row>
    <row r="19" spans="1:8" ht="13.5" customHeight="1" x14ac:dyDescent="0.2">
      <c r="A19" s="282" t="s">
        <v>566</v>
      </c>
      <c r="B19" s="566">
        <v>546279</v>
      </c>
      <c r="C19" s="567">
        <f t="shared" si="0"/>
        <v>166039</v>
      </c>
      <c r="D19" s="567">
        <f>'15'!I19</f>
        <v>380240</v>
      </c>
      <c r="E19" s="573">
        <f>'28'!G19</f>
        <v>10857</v>
      </c>
      <c r="F19" s="570">
        <v>20760</v>
      </c>
      <c r="G19" s="568">
        <f t="shared" si="1"/>
        <v>69.605458016874167</v>
      </c>
      <c r="H19" s="568">
        <f t="shared" si="2"/>
        <v>191.21304227687205</v>
      </c>
    </row>
    <row r="20" spans="1:8" ht="13.5" customHeight="1" x14ac:dyDescent="0.2">
      <c r="A20" s="435" t="s">
        <v>1353</v>
      </c>
      <c r="B20" s="566">
        <v>756849</v>
      </c>
      <c r="C20" s="567">
        <f t="shared" si="0"/>
        <v>102874</v>
      </c>
      <c r="D20" s="575">
        <f>'15'!I20</f>
        <v>653975</v>
      </c>
      <c r="E20" s="573">
        <f>'28'!G20</f>
        <v>17786</v>
      </c>
      <c r="F20" s="570">
        <v>8404</v>
      </c>
      <c r="G20" s="568">
        <f t="shared" si="1"/>
        <v>86.407592531667476</v>
      </c>
      <c r="H20" s="568">
        <f t="shared" si="2"/>
        <v>47.250646575958619</v>
      </c>
    </row>
    <row r="21" spans="1:8" ht="13.5" customHeight="1" x14ac:dyDescent="0.25">
      <c r="A21" s="281" t="s">
        <v>840</v>
      </c>
      <c r="B21" s="565">
        <f>SUM(B3:B20)</f>
        <v>23423080</v>
      </c>
      <c r="C21" s="565">
        <f t="shared" ref="C21:F21" si="3">SUM(C3:C20)</f>
        <v>6278562</v>
      </c>
      <c r="D21" s="565">
        <f t="shared" si="3"/>
        <v>17144518</v>
      </c>
      <c r="E21" s="565">
        <f t="shared" si="3"/>
        <v>637958</v>
      </c>
      <c r="F21" s="565">
        <f t="shared" si="3"/>
        <v>493897</v>
      </c>
      <c r="G21" s="569">
        <f t="shared" si="1"/>
        <v>73.194976920200077</v>
      </c>
      <c r="H21" s="1571">
        <f t="shared" si="2"/>
        <v>77.418419394380194</v>
      </c>
    </row>
    <row r="22" spans="1:8" ht="13.5" customHeight="1" x14ac:dyDescent="0.2">
      <c r="A22" s="282" t="s">
        <v>688</v>
      </c>
      <c r="B22" s="566">
        <v>169932078</v>
      </c>
      <c r="C22" s="567">
        <f>B22-D22</f>
        <v>30509025</v>
      </c>
      <c r="D22" s="567">
        <f>'15'!I22-'15'!G22</f>
        <v>139423053</v>
      </c>
      <c r="E22" s="573">
        <f>'28'!G22</f>
        <v>2721875</v>
      </c>
      <c r="F22" s="571">
        <v>5857735</v>
      </c>
      <c r="G22" s="568">
        <f t="shared" si="1"/>
        <v>82.046341480035338</v>
      </c>
      <c r="H22" s="568">
        <f t="shared" si="2"/>
        <v>215.20955223880597</v>
      </c>
    </row>
    <row r="23" spans="1:8" ht="13.5" customHeight="1" x14ac:dyDescent="0.25">
      <c r="A23" s="281" t="s">
        <v>147</v>
      </c>
      <c r="B23" s="565">
        <f>SUM(B21:B22)</f>
        <v>193355158</v>
      </c>
      <c r="C23" s="565">
        <f>SUM(C21:C22)</f>
        <v>36787587</v>
      </c>
      <c r="D23" s="565">
        <f>SUM(D21:D22)</f>
        <v>156567571</v>
      </c>
      <c r="E23" s="565">
        <f>SUM(E21:E22)</f>
        <v>3359833</v>
      </c>
      <c r="F23" s="572">
        <f>SUM(F21:F22)</f>
        <v>6351632</v>
      </c>
      <c r="G23" s="569">
        <f t="shared" si="1"/>
        <v>80.974085521938861</v>
      </c>
      <c r="H23" s="1571">
        <f t="shared" si="2"/>
        <v>189.04606270609284</v>
      </c>
    </row>
    <row r="24" spans="1:8" ht="21" customHeight="1" x14ac:dyDescent="0.2">
      <c r="B24" s="280"/>
      <c r="C24" s="280"/>
      <c r="D24" s="280"/>
      <c r="E24" s="280"/>
      <c r="F24" s="280"/>
    </row>
  </sheetData>
  <mergeCells count="6">
    <mergeCell ref="A1:A2"/>
    <mergeCell ref="G1:G2"/>
    <mergeCell ref="H1:H2"/>
    <mergeCell ref="B1:D1"/>
    <mergeCell ref="E1:E2"/>
    <mergeCell ref="F1:F2"/>
  </mergeCells>
  <printOptions horizontalCentered="1" verticalCentered="1"/>
  <pageMargins left="0.39370078740157483" right="0.39370078740157483" top="1.299212598425197" bottom="0.27559055118110237" header="0.39370078740157483" footer="0.51181102362204722"/>
  <pageSetup paperSize="9" scale="80" orientation="landscape" r:id="rId1"/>
  <headerFooter alignWithMargins="0">
    <oddHeader>&amp;C&amp;"Times New Roman CE,Félkövér dőlt"
BEFEKTETETT ESZKÖZÖK ÉRTÉKCSÖKKENÉSE, ELHASZNÁLÓDOTT ESZKÖZÖK 
PÓTLÁSÁRA FORDÍTOTT KIADÁSOK ÉS AZ ESZKÖZÖK HASZNÁLHATÓSÁGI FOKA 2025. ÉVBEN&amp;R&amp;"Times New Roman CE,Félkövér dőlt"21. melléklet
Adatok: ezer Ft-ban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zoomScale="112" zoomScaleNormal="112" workbookViewId="0">
      <selection activeCell="U1" sqref="U1"/>
    </sheetView>
  </sheetViews>
  <sheetFormatPr defaultRowHeight="12.75" x14ac:dyDescent="0.2"/>
  <cols>
    <col min="1" max="1" width="38" customWidth="1"/>
    <col min="2" max="3" width="7.33203125" customWidth="1"/>
    <col min="4" max="4" width="8" customWidth="1"/>
    <col min="5" max="5" width="5.33203125" customWidth="1"/>
    <col min="6" max="6" width="7" customWidth="1"/>
    <col min="7" max="7" width="5.1640625" customWidth="1"/>
    <col min="8" max="8" width="7.5" customWidth="1"/>
    <col min="9" max="9" width="5.6640625" customWidth="1"/>
    <col min="10" max="10" width="8.6640625" customWidth="1"/>
    <col min="11" max="11" width="5.6640625" customWidth="1"/>
    <col min="12" max="12" width="7" customWidth="1"/>
    <col min="13" max="13" width="10.5" customWidth="1"/>
    <col min="14" max="14" width="8.1640625" customWidth="1"/>
    <col min="15" max="15" width="10.5" customWidth="1"/>
    <col min="16" max="16" width="10.6640625" customWidth="1"/>
    <col min="257" max="257" width="30.6640625" customWidth="1"/>
    <col min="258" max="258" width="6.1640625" customWidth="1"/>
    <col min="259" max="259" width="7.33203125" customWidth="1"/>
    <col min="260" max="260" width="8" customWidth="1"/>
    <col min="261" max="261" width="5.33203125" customWidth="1"/>
    <col min="262" max="262" width="7" customWidth="1"/>
    <col min="263" max="263" width="5.1640625" customWidth="1"/>
    <col min="264" max="264" width="7.5" customWidth="1"/>
    <col min="265" max="265" width="5.6640625" customWidth="1"/>
    <col min="266" max="266" width="8.6640625" customWidth="1"/>
    <col min="267" max="267" width="5" customWidth="1"/>
    <col min="268" max="268" width="7" customWidth="1"/>
    <col min="269" max="269" width="10.5" customWidth="1"/>
    <col min="270" max="270" width="8.1640625" customWidth="1"/>
    <col min="271" max="271" width="9.1640625" customWidth="1"/>
    <col min="272" max="272" width="10.6640625" customWidth="1"/>
    <col min="513" max="513" width="30.6640625" customWidth="1"/>
    <col min="514" max="514" width="6.1640625" customWidth="1"/>
    <col min="515" max="515" width="7.33203125" customWidth="1"/>
    <col min="516" max="516" width="8" customWidth="1"/>
    <col min="517" max="517" width="5.33203125" customWidth="1"/>
    <col min="518" max="518" width="7" customWidth="1"/>
    <col min="519" max="519" width="5.1640625" customWidth="1"/>
    <col min="520" max="520" width="7.5" customWidth="1"/>
    <col min="521" max="521" width="5.6640625" customWidth="1"/>
    <col min="522" max="522" width="8.6640625" customWidth="1"/>
    <col min="523" max="523" width="5" customWidth="1"/>
    <col min="524" max="524" width="7" customWidth="1"/>
    <col min="525" max="525" width="10.5" customWidth="1"/>
    <col min="526" max="526" width="8.1640625" customWidth="1"/>
    <col min="527" max="527" width="9.1640625" customWidth="1"/>
    <col min="528" max="528" width="10.6640625" customWidth="1"/>
    <col min="769" max="769" width="30.6640625" customWidth="1"/>
    <col min="770" max="770" width="6.1640625" customWidth="1"/>
    <col min="771" max="771" width="7.33203125" customWidth="1"/>
    <col min="772" max="772" width="8" customWidth="1"/>
    <col min="773" max="773" width="5.33203125" customWidth="1"/>
    <col min="774" max="774" width="7" customWidth="1"/>
    <col min="775" max="775" width="5.1640625" customWidth="1"/>
    <col min="776" max="776" width="7.5" customWidth="1"/>
    <col min="777" max="777" width="5.6640625" customWidth="1"/>
    <col min="778" max="778" width="8.6640625" customWidth="1"/>
    <col min="779" max="779" width="5" customWidth="1"/>
    <col min="780" max="780" width="7" customWidth="1"/>
    <col min="781" max="781" width="10.5" customWidth="1"/>
    <col min="782" max="782" width="8.1640625" customWidth="1"/>
    <col min="783" max="783" width="9.1640625" customWidth="1"/>
    <col min="784" max="784" width="10.6640625" customWidth="1"/>
    <col min="1025" max="1025" width="30.6640625" customWidth="1"/>
    <col min="1026" max="1026" width="6.1640625" customWidth="1"/>
    <col min="1027" max="1027" width="7.33203125" customWidth="1"/>
    <col min="1028" max="1028" width="8" customWidth="1"/>
    <col min="1029" max="1029" width="5.33203125" customWidth="1"/>
    <col min="1030" max="1030" width="7" customWidth="1"/>
    <col min="1031" max="1031" width="5.1640625" customWidth="1"/>
    <col min="1032" max="1032" width="7.5" customWidth="1"/>
    <col min="1033" max="1033" width="5.6640625" customWidth="1"/>
    <col min="1034" max="1034" width="8.6640625" customWidth="1"/>
    <col min="1035" max="1035" width="5" customWidth="1"/>
    <col min="1036" max="1036" width="7" customWidth="1"/>
    <col min="1037" max="1037" width="10.5" customWidth="1"/>
    <col min="1038" max="1038" width="8.1640625" customWidth="1"/>
    <col min="1039" max="1039" width="9.1640625" customWidth="1"/>
    <col min="1040" max="1040" width="10.6640625" customWidth="1"/>
    <col min="1281" max="1281" width="30.6640625" customWidth="1"/>
    <col min="1282" max="1282" width="6.1640625" customWidth="1"/>
    <col min="1283" max="1283" width="7.33203125" customWidth="1"/>
    <col min="1284" max="1284" width="8" customWidth="1"/>
    <col min="1285" max="1285" width="5.33203125" customWidth="1"/>
    <col min="1286" max="1286" width="7" customWidth="1"/>
    <col min="1287" max="1287" width="5.1640625" customWidth="1"/>
    <col min="1288" max="1288" width="7.5" customWidth="1"/>
    <col min="1289" max="1289" width="5.6640625" customWidth="1"/>
    <col min="1290" max="1290" width="8.6640625" customWidth="1"/>
    <col min="1291" max="1291" width="5" customWidth="1"/>
    <col min="1292" max="1292" width="7" customWidth="1"/>
    <col min="1293" max="1293" width="10.5" customWidth="1"/>
    <col min="1294" max="1294" width="8.1640625" customWidth="1"/>
    <col min="1295" max="1295" width="9.1640625" customWidth="1"/>
    <col min="1296" max="1296" width="10.6640625" customWidth="1"/>
    <col min="1537" max="1537" width="30.6640625" customWidth="1"/>
    <col min="1538" max="1538" width="6.1640625" customWidth="1"/>
    <col min="1539" max="1539" width="7.33203125" customWidth="1"/>
    <col min="1540" max="1540" width="8" customWidth="1"/>
    <col min="1541" max="1541" width="5.33203125" customWidth="1"/>
    <col min="1542" max="1542" width="7" customWidth="1"/>
    <col min="1543" max="1543" width="5.1640625" customWidth="1"/>
    <col min="1544" max="1544" width="7.5" customWidth="1"/>
    <col min="1545" max="1545" width="5.6640625" customWidth="1"/>
    <col min="1546" max="1546" width="8.6640625" customWidth="1"/>
    <col min="1547" max="1547" width="5" customWidth="1"/>
    <col min="1548" max="1548" width="7" customWidth="1"/>
    <col min="1549" max="1549" width="10.5" customWidth="1"/>
    <col min="1550" max="1550" width="8.1640625" customWidth="1"/>
    <col min="1551" max="1551" width="9.1640625" customWidth="1"/>
    <col min="1552" max="1552" width="10.6640625" customWidth="1"/>
    <col min="1793" max="1793" width="30.6640625" customWidth="1"/>
    <col min="1794" max="1794" width="6.1640625" customWidth="1"/>
    <col min="1795" max="1795" width="7.33203125" customWidth="1"/>
    <col min="1796" max="1796" width="8" customWidth="1"/>
    <col min="1797" max="1797" width="5.33203125" customWidth="1"/>
    <col min="1798" max="1798" width="7" customWidth="1"/>
    <col min="1799" max="1799" width="5.1640625" customWidth="1"/>
    <col min="1800" max="1800" width="7.5" customWidth="1"/>
    <col min="1801" max="1801" width="5.6640625" customWidth="1"/>
    <col min="1802" max="1802" width="8.6640625" customWidth="1"/>
    <col min="1803" max="1803" width="5" customWidth="1"/>
    <col min="1804" max="1804" width="7" customWidth="1"/>
    <col min="1805" max="1805" width="10.5" customWidth="1"/>
    <col min="1806" max="1806" width="8.1640625" customWidth="1"/>
    <col min="1807" max="1807" width="9.1640625" customWidth="1"/>
    <col min="1808" max="1808" width="10.6640625" customWidth="1"/>
    <col min="2049" max="2049" width="30.6640625" customWidth="1"/>
    <col min="2050" max="2050" width="6.1640625" customWidth="1"/>
    <col min="2051" max="2051" width="7.33203125" customWidth="1"/>
    <col min="2052" max="2052" width="8" customWidth="1"/>
    <col min="2053" max="2053" width="5.33203125" customWidth="1"/>
    <col min="2054" max="2054" width="7" customWidth="1"/>
    <col min="2055" max="2055" width="5.1640625" customWidth="1"/>
    <col min="2056" max="2056" width="7.5" customWidth="1"/>
    <col min="2057" max="2057" width="5.6640625" customWidth="1"/>
    <col min="2058" max="2058" width="8.6640625" customWidth="1"/>
    <col min="2059" max="2059" width="5" customWidth="1"/>
    <col min="2060" max="2060" width="7" customWidth="1"/>
    <col min="2061" max="2061" width="10.5" customWidth="1"/>
    <col min="2062" max="2062" width="8.1640625" customWidth="1"/>
    <col min="2063" max="2063" width="9.1640625" customWidth="1"/>
    <col min="2064" max="2064" width="10.6640625" customWidth="1"/>
    <col min="2305" max="2305" width="30.6640625" customWidth="1"/>
    <col min="2306" max="2306" width="6.1640625" customWidth="1"/>
    <col min="2307" max="2307" width="7.33203125" customWidth="1"/>
    <col min="2308" max="2308" width="8" customWidth="1"/>
    <col min="2309" max="2309" width="5.33203125" customWidth="1"/>
    <col min="2310" max="2310" width="7" customWidth="1"/>
    <col min="2311" max="2311" width="5.1640625" customWidth="1"/>
    <col min="2312" max="2312" width="7.5" customWidth="1"/>
    <col min="2313" max="2313" width="5.6640625" customWidth="1"/>
    <col min="2314" max="2314" width="8.6640625" customWidth="1"/>
    <col min="2315" max="2315" width="5" customWidth="1"/>
    <col min="2316" max="2316" width="7" customWidth="1"/>
    <col min="2317" max="2317" width="10.5" customWidth="1"/>
    <col min="2318" max="2318" width="8.1640625" customWidth="1"/>
    <col min="2319" max="2319" width="9.1640625" customWidth="1"/>
    <col min="2320" max="2320" width="10.6640625" customWidth="1"/>
    <col min="2561" max="2561" width="30.6640625" customWidth="1"/>
    <col min="2562" max="2562" width="6.1640625" customWidth="1"/>
    <col min="2563" max="2563" width="7.33203125" customWidth="1"/>
    <col min="2564" max="2564" width="8" customWidth="1"/>
    <col min="2565" max="2565" width="5.33203125" customWidth="1"/>
    <col min="2566" max="2566" width="7" customWidth="1"/>
    <col min="2567" max="2567" width="5.1640625" customWidth="1"/>
    <col min="2568" max="2568" width="7.5" customWidth="1"/>
    <col min="2569" max="2569" width="5.6640625" customWidth="1"/>
    <col min="2570" max="2570" width="8.6640625" customWidth="1"/>
    <col min="2571" max="2571" width="5" customWidth="1"/>
    <col min="2572" max="2572" width="7" customWidth="1"/>
    <col min="2573" max="2573" width="10.5" customWidth="1"/>
    <col min="2574" max="2574" width="8.1640625" customWidth="1"/>
    <col min="2575" max="2575" width="9.1640625" customWidth="1"/>
    <col min="2576" max="2576" width="10.6640625" customWidth="1"/>
    <col min="2817" max="2817" width="30.6640625" customWidth="1"/>
    <col min="2818" max="2818" width="6.1640625" customWidth="1"/>
    <col min="2819" max="2819" width="7.33203125" customWidth="1"/>
    <col min="2820" max="2820" width="8" customWidth="1"/>
    <col min="2821" max="2821" width="5.33203125" customWidth="1"/>
    <col min="2822" max="2822" width="7" customWidth="1"/>
    <col min="2823" max="2823" width="5.1640625" customWidth="1"/>
    <col min="2824" max="2824" width="7.5" customWidth="1"/>
    <col min="2825" max="2825" width="5.6640625" customWidth="1"/>
    <col min="2826" max="2826" width="8.6640625" customWidth="1"/>
    <col min="2827" max="2827" width="5" customWidth="1"/>
    <col min="2828" max="2828" width="7" customWidth="1"/>
    <col min="2829" max="2829" width="10.5" customWidth="1"/>
    <col min="2830" max="2830" width="8.1640625" customWidth="1"/>
    <col min="2831" max="2831" width="9.1640625" customWidth="1"/>
    <col min="2832" max="2832" width="10.6640625" customWidth="1"/>
    <col min="3073" max="3073" width="30.6640625" customWidth="1"/>
    <col min="3074" max="3074" width="6.1640625" customWidth="1"/>
    <col min="3075" max="3075" width="7.33203125" customWidth="1"/>
    <col min="3076" max="3076" width="8" customWidth="1"/>
    <col min="3077" max="3077" width="5.33203125" customWidth="1"/>
    <col min="3078" max="3078" width="7" customWidth="1"/>
    <col min="3079" max="3079" width="5.1640625" customWidth="1"/>
    <col min="3080" max="3080" width="7.5" customWidth="1"/>
    <col min="3081" max="3081" width="5.6640625" customWidth="1"/>
    <col min="3082" max="3082" width="8.6640625" customWidth="1"/>
    <col min="3083" max="3083" width="5" customWidth="1"/>
    <col min="3084" max="3084" width="7" customWidth="1"/>
    <col min="3085" max="3085" width="10.5" customWidth="1"/>
    <col min="3086" max="3086" width="8.1640625" customWidth="1"/>
    <col min="3087" max="3087" width="9.1640625" customWidth="1"/>
    <col min="3088" max="3088" width="10.6640625" customWidth="1"/>
    <col min="3329" max="3329" width="30.6640625" customWidth="1"/>
    <col min="3330" max="3330" width="6.1640625" customWidth="1"/>
    <col min="3331" max="3331" width="7.33203125" customWidth="1"/>
    <col min="3332" max="3332" width="8" customWidth="1"/>
    <col min="3333" max="3333" width="5.33203125" customWidth="1"/>
    <col min="3334" max="3334" width="7" customWidth="1"/>
    <col min="3335" max="3335" width="5.1640625" customWidth="1"/>
    <col min="3336" max="3336" width="7.5" customWidth="1"/>
    <col min="3337" max="3337" width="5.6640625" customWidth="1"/>
    <col min="3338" max="3338" width="8.6640625" customWidth="1"/>
    <col min="3339" max="3339" width="5" customWidth="1"/>
    <col min="3340" max="3340" width="7" customWidth="1"/>
    <col min="3341" max="3341" width="10.5" customWidth="1"/>
    <col min="3342" max="3342" width="8.1640625" customWidth="1"/>
    <col min="3343" max="3343" width="9.1640625" customWidth="1"/>
    <col min="3344" max="3344" width="10.6640625" customWidth="1"/>
    <col min="3585" max="3585" width="30.6640625" customWidth="1"/>
    <col min="3586" max="3586" width="6.1640625" customWidth="1"/>
    <col min="3587" max="3587" width="7.33203125" customWidth="1"/>
    <col min="3588" max="3588" width="8" customWidth="1"/>
    <col min="3589" max="3589" width="5.33203125" customWidth="1"/>
    <col min="3590" max="3590" width="7" customWidth="1"/>
    <col min="3591" max="3591" width="5.1640625" customWidth="1"/>
    <col min="3592" max="3592" width="7.5" customWidth="1"/>
    <col min="3593" max="3593" width="5.6640625" customWidth="1"/>
    <col min="3594" max="3594" width="8.6640625" customWidth="1"/>
    <col min="3595" max="3595" width="5" customWidth="1"/>
    <col min="3596" max="3596" width="7" customWidth="1"/>
    <col min="3597" max="3597" width="10.5" customWidth="1"/>
    <col min="3598" max="3598" width="8.1640625" customWidth="1"/>
    <col min="3599" max="3599" width="9.1640625" customWidth="1"/>
    <col min="3600" max="3600" width="10.6640625" customWidth="1"/>
    <col min="3841" max="3841" width="30.6640625" customWidth="1"/>
    <col min="3842" max="3842" width="6.1640625" customWidth="1"/>
    <col min="3843" max="3843" width="7.33203125" customWidth="1"/>
    <col min="3844" max="3844" width="8" customWidth="1"/>
    <col min="3845" max="3845" width="5.33203125" customWidth="1"/>
    <col min="3846" max="3846" width="7" customWidth="1"/>
    <col min="3847" max="3847" width="5.1640625" customWidth="1"/>
    <col min="3848" max="3848" width="7.5" customWidth="1"/>
    <col min="3849" max="3849" width="5.6640625" customWidth="1"/>
    <col min="3850" max="3850" width="8.6640625" customWidth="1"/>
    <col min="3851" max="3851" width="5" customWidth="1"/>
    <col min="3852" max="3852" width="7" customWidth="1"/>
    <col min="3853" max="3853" width="10.5" customWidth="1"/>
    <col min="3854" max="3854" width="8.1640625" customWidth="1"/>
    <col min="3855" max="3855" width="9.1640625" customWidth="1"/>
    <col min="3856" max="3856" width="10.6640625" customWidth="1"/>
    <col min="4097" max="4097" width="30.6640625" customWidth="1"/>
    <col min="4098" max="4098" width="6.1640625" customWidth="1"/>
    <col min="4099" max="4099" width="7.33203125" customWidth="1"/>
    <col min="4100" max="4100" width="8" customWidth="1"/>
    <col min="4101" max="4101" width="5.33203125" customWidth="1"/>
    <col min="4102" max="4102" width="7" customWidth="1"/>
    <col min="4103" max="4103" width="5.1640625" customWidth="1"/>
    <col min="4104" max="4104" width="7.5" customWidth="1"/>
    <col min="4105" max="4105" width="5.6640625" customWidth="1"/>
    <col min="4106" max="4106" width="8.6640625" customWidth="1"/>
    <col min="4107" max="4107" width="5" customWidth="1"/>
    <col min="4108" max="4108" width="7" customWidth="1"/>
    <col min="4109" max="4109" width="10.5" customWidth="1"/>
    <col min="4110" max="4110" width="8.1640625" customWidth="1"/>
    <col min="4111" max="4111" width="9.1640625" customWidth="1"/>
    <col min="4112" max="4112" width="10.6640625" customWidth="1"/>
    <col min="4353" max="4353" width="30.6640625" customWidth="1"/>
    <col min="4354" max="4354" width="6.1640625" customWidth="1"/>
    <col min="4355" max="4355" width="7.33203125" customWidth="1"/>
    <col min="4356" max="4356" width="8" customWidth="1"/>
    <col min="4357" max="4357" width="5.33203125" customWidth="1"/>
    <col min="4358" max="4358" width="7" customWidth="1"/>
    <col min="4359" max="4359" width="5.1640625" customWidth="1"/>
    <col min="4360" max="4360" width="7.5" customWidth="1"/>
    <col min="4361" max="4361" width="5.6640625" customWidth="1"/>
    <col min="4362" max="4362" width="8.6640625" customWidth="1"/>
    <col min="4363" max="4363" width="5" customWidth="1"/>
    <col min="4364" max="4364" width="7" customWidth="1"/>
    <col min="4365" max="4365" width="10.5" customWidth="1"/>
    <col min="4366" max="4366" width="8.1640625" customWidth="1"/>
    <col min="4367" max="4367" width="9.1640625" customWidth="1"/>
    <col min="4368" max="4368" width="10.6640625" customWidth="1"/>
    <col min="4609" max="4609" width="30.6640625" customWidth="1"/>
    <col min="4610" max="4610" width="6.1640625" customWidth="1"/>
    <col min="4611" max="4611" width="7.33203125" customWidth="1"/>
    <col min="4612" max="4612" width="8" customWidth="1"/>
    <col min="4613" max="4613" width="5.33203125" customWidth="1"/>
    <col min="4614" max="4614" width="7" customWidth="1"/>
    <col min="4615" max="4615" width="5.1640625" customWidth="1"/>
    <col min="4616" max="4616" width="7.5" customWidth="1"/>
    <col min="4617" max="4617" width="5.6640625" customWidth="1"/>
    <col min="4618" max="4618" width="8.6640625" customWidth="1"/>
    <col min="4619" max="4619" width="5" customWidth="1"/>
    <col min="4620" max="4620" width="7" customWidth="1"/>
    <col min="4621" max="4621" width="10.5" customWidth="1"/>
    <col min="4622" max="4622" width="8.1640625" customWidth="1"/>
    <col min="4623" max="4623" width="9.1640625" customWidth="1"/>
    <col min="4624" max="4624" width="10.6640625" customWidth="1"/>
    <col min="4865" max="4865" width="30.6640625" customWidth="1"/>
    <col min="4866" max="4866" width="6.1640625" customWidth="1"/>
    <col min="4867" max="4867" width="7.33203125" customWidth="1"/>
    <col min="4868" max="4868" width="8" customWidth="1"/>
    <col min="4869" max="4869" width="5.33203125" customWidth="1"/>
    <col min="4870" max="4870" width="7" customWidth="1"/>
    <col min="4871" max="4871" width="5.1640625" customWidth="1"/>
    <col min="4872" max="4872" width="7.5" customWidth="1"/>
    <col min="4873" max="4873" width="5.6640625" customWidth="1"/>
    <col min="4874" max="4874" width="8.6640625" customWidth="1"/>
    <col min="4875" max="4875" width="5" customWidth="1"/>
    <col min="4876" max="4876" width="7" customWidth="1"/>
    <col min="4877" max="4877" width="10.5" customWidth="1"/>
    <col min="4878" max="4878" width="8.1640625" customWidth="1"/>
    <col min="4879" max="4879" width="9.1640625" customWidth="1"/>
    <col min="4880" max="4880" width="10.6640625" customWidth="1"/>
    <col min="5121" max="5121" width="30.6640625" customWidth="1"/>
    <col min="5122" max="5122" width="6.1640625" customWidth="1"/>
    <col min="5123" max="5123" width="7.33203125" customWidth="1"/>
    <col min="5124" max="5124" width="8" customWidth="1"/>
    <col min="5125" max="5125" width="5.33203125" customWidth="1"/>
    <col min="5126" max="5126" width="7" customWidth="1"/>
    <col min="5127" max="5127" width="5.1640625" customWidth="1"/>
    <col min="5128" max="5128" width="7.5" customWidth="1"/>
    <col min="5129" max="5129" width="5.6640625" customWidth="1"/>
    <col min="5130" max="5130" width="8.6640625" customWidth="1"/>
    <col min="5131" max="5131" width="5" customWidth="1"/>
    <col min="5132" max="5132" width="7" customWidth="1"/>
    <col min="5133" max="5133" width="10.5" customWidth="1"/>
    <col min="5134" max="5134" width="8.1640625" customWidth="1"/>
    <col min="5135" max="5135" width="9.1640625" customWidth="1"/>
    <col min="5136" max="5136" width="10.6640625" customWidth="1"/>
    <col min="5377" max="5377" width="30.6640625" customWidth="1"/>
    <col min="5378" max="5378" width="6.1640625" customWidth="1"/>
    <col min="5379" max="5379" width="7.33203125" customWidth="1"/>
    <col min="5380" max="5380" width="8" customWidth="1"/>
    <col min="5381" max="5381" width="5.33203125" customWidth="1"/>
    <col min="5382" max="5382" width="7" customWidth="1"/>
    <col min="5383" max="5383" width="5.1640625" customWidth="1"/>
    <col min="5384" max="5384" width="7.5" customWidth="1"/>
    <col min="5385" max="5385" width="5.6640625" customWidth="1"/>
    <col min="5386" max="5386" width="8.6640625" customWidth="1"/>
    <col min="5387" max="5387" width="5" customWidth="1"/>
    <col min="5388" max="5388" width="7" customWidth="1"/>
    <col min="5389" max="5389" width="10.5" customWidth="1"/>
    <col min="5390" max="5390" width="8.1640625" customWidth="1"/>
    <col min="5391" max="5391" width="9.1640625" customWidth="1"/>
    <col min="5392" max="5392" width="10.6640625" customWidth="1"/>
    <col min="5633" max="5633" width="30.6640625" customWidth="1"/>
    <col min="5634" max="5634" width="6.1640625" customWidth="1"/>
    <col min="5635" max="5635" width="7.33203125" customWidth="1"/>
    <col min="5636" max="5636" width="8" customWidth="1"/>
    <col min="5637" max="5637" width="5.33203125" customWidth="1"/>
    <col min="5638" max="5638" width="7" customWidth="1"/>
    <col min="5639" max="5639" width="5.1640625" customWidth="1"/>
    <col min="5640" max="5640" width="7.5" customWidth="1"/>
    <col min="5641" max="5641" width="5.6640625" customWidth="1"/>
    <col min="5642" max="5642" width="8.6640625" customWidth="1"/>
    <col min="5643" max="5643" width="5" customWidth="1"/>
    <col min="5644" max="5644" width="7" customWidth="1"/>
    <col min="5645" max="5645" width="10.5" customWidth="1"/>
    <col min="5646" max="5646" width="8.1640625" customWidth="1"/>
    <col min="5647" max="5647" width="9.1640625" customWidth="1"/>
    <col min="5648" max="5648" width="10.6640625" customWidth="1"/>
    <col min="5889" max="5889" width="30.6640625" customWidth="1"/>
    <col min="5890" max="5890" width="6.1640625" customWidth="1"/>
    <col min="5891" max="5891" width="7.33203125" customWidth="1"/>
    <col min="5892" max="5892" width="8" customWidth="1"/>
    <col min="5893" max="5893" width="5.33203125" customWidth="1"/>
    <col min="5894" max="5894" width="7" customWidth="1"/>
    <col min="5895" max="5895" width="5.1640625" customWidth="1"/>
    <col min="5896" max="5896" width="7.5" customWidth="1"/>
    <col min="5897" max="5897" width="5.6640625" customWidth="1"/>
    <col min="5898" max="5898" width="8.6640625" customWidth="1"/>
    <col min="5899" max="5899" width="5" customWidth="1"/>
    <col min="5900" max="5900" width="7" customWidth="1"/>
    <col min="5901" max="5901" width="10.5" customWidth="1"/>
    <col min="5902" max="5902" width="8.1640625" customWidth="1"/>
    <col min="5903" max="5903" width="9.1640625" customWidth="1"/>
    <col min="5904" max="5904" width="10.6640625" customWidth="1"/>
    <col min="6145" max="6145" width="30.6640625" customWidth="1"/>
    <col min="6146" max="6146" width="6.1640625" customWidth="1"/>
    <col min="6147" max="6147" width="7.33203125" customWidth="1"/>
    <col min="6148" max="6148" width="8" customWidth="1"/>
    <col min="6149" max="6149" width="5.33203125" customWidth="1"/>
    <col min="6150" max="6150" width="7" customWidth="1"/>
    <col min="6151" max="6151" width="5.1640625" customWidth="1"/>
    <col min="6152" max="6152" width="7.5" customWidth="1"/>
    <col min="6153" max="6153" width="5.6640625" customWidth="1"/>
    <col min="6154" max="6154" width="8.6640625" customWidth="1"/>
    <col min="6155" max="6155" width="5" customWidth="1"/>
    <col min="6156" max="6156" width="7" customWidth="1"/>
    <col min="6157" max="6157" width="10.5" customWidth="1"/>
    <col min="6158" max="6158" width="8.1640625" customWidth="1"/>
    <col min="6159" max="6159" width="9.1640625" customWidth="1"/>
    <col min="6160" max="6160" width="10.6640625" customWidth="1"/>
    <col min="6401" max="6401" width="30.6640625" customWidth="1"/>
    <col min="6402" max="6402" width="6.1640625" customWidth="1"/>
    <col min="6403" max="6403" width="7.33203125" customWidth="1"/>
    <col min="6404" max="6404" width="8" customWidth="1"/>
    <col min="6405" max="6405" width="5.33203125" customWidth="1"/>
    <col min="6406" max="6406" width="7" customWidth="1"/>
    <col min="6407" max="6407" width="5.1640625" customWidth="1"/>
    <col min="6408" max="6408" width="7.5" customWidth="1"/>
    <col min="6409" max="6409" width="5.6640625" customWidth="1"/>
    <col min="6410" max="6410" width="8.6640625" customWidth="1"/>
    <col min="6411" max="6411" width="5" customWidth="1"/>
    <col min="6412" max="6412" width="7" customWidth="1"/>
    <col min="6413" max="6413" width="10.5" customWidth="1"/>
    <col min="6414" max="6414" width="8.1640625" customWidth="1"/>
    <col min="6415" max="6415" width="9.1640625" customWidth="1"/>
    <col min="6416" max="6416" width="10.6640625" customWidth="1"/>
    <col min="6657" max="6657" width="30.6640625" customWidth="1"/>
    <col min="6658" max="6658" width="6.1640625" customWidth="1"/>
    <col min="6659" max="6659" width="7.33203125" customWidth="1"/>
    <col min="6660" max="6660" width="8" customWidth="1"/>
    <col min="6661" max="6661" width="5.33203125" customWidth="1"/>
    <col min="6662" max="6662" width="7" customWidth="1"/>
    <col min="6663" max="6663" width="5.1640625" customWidth="1"/>
    <col min="6664" max="6664" width="7.5" customWidth="1"/>
    <col min="6665" max="6665" width="5.6640625" customWidth="1"/>
    <col min="6666" max="6666" width="8.6640625" customWidth="1"/>
    <col min="6667" max="6667" width="5" customWidth="1"/>
    <col min="6668" max="6668" width="7" customWidth="1"/>
    <col min="6669" max="6669" width="10.5" customWidth="1"/>
    <col min="6670" max="6670" width="8.1640625" customWidth="1"/>
    <col min="6671" max="6671" width="9.1640625" customWidth="1"/>
    <col min="6672" max="6672" width="10.6640625" customWidth="1"/>
    <col min="6913" max="6913" width="30.6640625" customWidth="1"/>
    <col min="6914" max="6914" width="6.1640625" customWidth="1"/>
    <col min="6915" max="6915" width="7.33203125" customWidth="1"/>
    <col min="6916" max="6916" width="8" customWidth="1"/>
    <col min="6917" max="6917" width="5.33203125" customWidth="1"/>
    <col min="6918" max="6918" width="7" customWidth="1"/>
    <col min="6919" max="6919" width="5.1640625" customWidth="1"/>
    <col min="6920" max="6920" width="7.5" customWidth="1"/>
    <col min="6921" max="6921" width="5.6640625" customWidth="1"/>
    <col min="6922" max="6922" width="8.6640625" customWidth="1"/>
    <col min="6923" max="6923" width="5" customWidth="1"/>
    <col min="6924" max="6924" width="7" customWidth="1"/>
    <col min="6925" max="6925" width="10.5" customWidth="1"/>
    <col min="6926" max="6926" width="8.1640625" customWidth="1"/>
    <col min="6927" max="6927" width="9.1640625" customWidth="1"/>
    <col min="6928" max="6928" width="10.6640625" customWidth="1"/>
    <col min="7169" max="7169" width="30.6640625" customWidth="1"/>
    <col min="7170" max="7170" width="6.1640625" customWidth="1"/>
    <col min="7171" max="7171" width="7.33203125" customWidth="1"/>
    <col min="7172" max="7172" width="8" customWidth="1"/>
    <col min="7173" max="7173" width="5.33203125" customWidth="1"/>
    <col min="7174" max="7174" width="7" customWidth="1"/>
    <col min="7175" max="7175" width="5.1640625" customWidth="1"/>
    <col min="7176" max="7176" width="7.5" customWidth="1"/>
    <col min="7177" max="7177" width="5.6640625" customWidth="1"/>
    <col min="7178" max="7178" width="8.6640625" customWidth="1"/>
    <col min="7179" max="7179" width="5" customWidth="1"/>
    <col min="7180" max="7180" width="7" customWidth="1"/>
    <col min="7181" max="7181" width="10.5" customWidth="1"/>
    <col min="7182" max="7182" width="8.1640625" customWidth="1"/>
    <col min="7183" max="7183" width="9.1640625" customWidth="1"/>
    <col min="7184" max="7184" width="10.6640625" customWidth="1"/>
    <col min="7425" max="7425" width="30.6640625" customWidth="1"/>
    <col min="7426" max="7426" width="6.1640625" customWidth="1"/>
    <col min="7427" max="7427" width="7.33203125" customWidth="1"/>
    <col min="7428" max="7428" width="8" customWidth="1"/>
    <col min="7429" max="7429" width="5.33203125" customWidth="1"/>
    <col min="7430" max="7430" width="7" customWidth="1"/>
    <col min="7431" max="7431" width="5.1640625" customWidth="1"/>
    <col min="7432" max="7432" width="7.5" customWidth="1"/>
    <col min="7433" max="7433" width="5.6640625" customWidth="1"/>
    <col min="7434" max="7434" width="8.6640625" customWidth="1"/>
    <col min="7435" max="7435" width="5" customWidth="1"/>
    <col min="7436" max="7436" width="7" customWidth="1"/>
    <col min="7437" max="7437" width="10.5" customWidth="1"/>
    <col min="7438" max="7438" width="8.1640625" customWidth="1"/>
    <col min="7439" max="7439" width="9.1640625" customWidth="1"/>
    <col min="7440" max="7440" width="10.6640625" customWidth="1"/>
    <col min="7681" max="7681" width="30.6640625" customWidth="1"/>
    <col min="7682" max="7682" width="6.1640625" customWidth="1"/>
    <col min="7683" max="7683" width="7.33203125" customWidth="1"/>
    <col min="7684" max="7684" width="8" customWidth="1"/>
    <col min="7685" max="7685" width="5.33203125" customWidth="1"/>
    <col min="7686" max="7686" width="7" customWidth="1"/>
    <col min="7687" max="7687" width="5.1640625" customWidth="1"/>
    <col min="7688" max="7688" width="7.5" customWidth="1"/>
    <col min="7689" max="7689" width="5.6640625" customWidth="1"/>
    <col min="7690" max="7690" width="8.6640625" customWidth="1"/>
    <col min="7691" max="7691" width="5" customWidth="1"/>
    <col min="7692" max="7692" width="7" customWidth="1"/>
    <col min="7693" max="7693" width="10.5" customWidth="1"/>
    <col min="7694" max="7694" width="8.1640625" customWidth="1"/>
    <col min="7695" max="7695" width="9.1640625" customWidth="1"/>
    <col min="7696" max="7696" width="10.6640625" customWidth="1"/>
    <col min="7937" max="7937" width="30.6640625" customWidth="1"/>
    <col min="7938" max="7938" width="6.1640625" customWidth="1"/>
    <col min="7939" max="7939" width="7.33203125" customWidth="1"/>
    <col min="7940" max="7940" width="8" customWidth="1"/>
    <col min="7941" max="7941" width="5.33203125" customWidth="1"/>
    <col min="7942" max="7942" width="7" customWidth="1"/>
    <col min="7943" max="7943" width="5.1640625" customWidth="1"/>
    <col min="7944" max="7944" width="7.5" customWidth="1"/>
    <col min="7945" max="7945" width="5.6640625" customWidth="1"/>
    <col min="7946" max="7946" width="8.6640625" customWidth="1"/>
    <col min="7947" max="7947" width="5" customWidth="1"/>
    <col min="7948" max="7948" width="7" customWidth="1"/>
    <col min="7949" max="7949" width="10.5" customWidth="1"/>
    <col min="7950" max="7950" width="8.1640625" customWidth="1"/>
    <col min="7951" max="7951" width="9.1640625" customWidth="1"/>
    <col min="7952" max="7952" width="10.6640625" customWidth="1"/>
    <col min="8193" max="8193" width="30.6640625" customWidth="1"/>
    <col min="8194" max="8194" width="6.1640625" customWidth="1"/>
    <col min="8195" max="8195" width="7.33203125" customWidth="1"/>
    <col min="8196" max="8196" width="8" customWidth="1"/>
    <col min="8197" max="8197" width="5.33203125" customWidth="1"/>
    <col min="8198" max="8198" width="7" customWidth="1"/>
    <col min="8199" max="8199" width="5.1640625" customWidth="1"/>
    <col min="8200" max="8200" width="7.5" customWidth="1"/>
    <col min="8201" max="8201" width="5.6640625" customWidth="1"/>
    <col min="8202" max="8202" width="8.6640625" customWidth="1"/>
    <col min="8203" max="8203" width="5" customWidth="1"/>
    <col min="8204" max="8204" width="7" customWidth="1"/>
    <col min="8205" max="8205" width="10.5" customWidth="1"/>
    <col min="8206" max="8206" width="8.1640625" customWidth="1"/>
    <col min="8207" max="8207" width="9.1640625" customWidth="1"/>
    <col min="8208" max="8208" width="10.6640625" customWidth="1"/>
    <col min="8449" max="8449" width="30.6640625" customWidth="1"/>
    <col min="8450" max="8450" width="6.1640625" customWidth="1"/>
    <col min="8451" max="8451" width="7.33203125" customWidth="1"/>
    <col min="8452" max="8452" width="8" customWidth="1"/>
    <col min="8453" max="8453" width="5.33203125" customWidth="1"/>
    <col min="8454" max="8454" width="7" customWidth="1"/>
    <col min="8455" max="8455" width="5.1640625" customWidth="1"/>
    <col min="8456" max="8456" width="7.5" customWidth="1"/>
    <col min="8457" max="8457" width="5.6640625" customWidth="1"/>
    <col min="8458" max="8458" width="8.6640625" customWidth="1"/>
    <col min="8459" max="8459" width="5" customWidth="1"/>
    <col min="8460" max="8460" width="7" customWidth="1"/>
    <col min="8461" max="8461" width="10.5" customWidth="1"/>
    <col min="8462" max="8462" width="8.1640625" customWidth="1"/>
    <col min="8463" max="8463" width="9.1640625" customWidth="1"/>
    <col min="8464" max="8464" width="10.6640625" customWidth="1"/>
    <col min="8705" max="8705" width="30.6640625" customWidth="1"/>
    <col min="8706" max="8706" width="6.1640625" customWidth="1"/>
    <col min="8707" max="8707" width="7.33203125" customWidth="1"/>
    <col min="8708" max="8708" width="8" customWidth="1"/>
    <col min="8709" max="8709" width="5.33203125" customWidth="1"/>
    <col min="8710" max="8710" width="7" customWidth="1"/>
    <col min="8711" max="8711" width="5.1640625" customWidth="1"/>
    <col min="8712" max="8712" width="7.5" customWidth="1"/>
    <col min="8713" max="8713" width="5.6640625" customWidth="1"/>
    <col min="8714" max="8714" width="8.6640625" customWidth="1"/>
    <col min="8715" max="8715" width="5" customWidth="1"/>
    <col min="8716" max="8716" width="7" customWidth="1"/>
    <col min="8717" max="8717" width="10.5" customWidth="1"/>
    <col min="8718" max="8718" width="8.1640625" customWidth="1"/>
    <col min="8719" max="8719" width="9.1640625" customWidth="1"/>
    <col min="8720" max="8720" width="10.6640625" customWidth="1"/>
    <col min="8961" max="8961" width="30.6640625" customWidth="1"/>
    <col min="8962" max="8962" width="6.1640625" customWidth="1"/>
    <col min="8963" max="8963" width="7.33203125" customWidth="1"/>
    <col min="8964" max="8964" width="8" customWidth="1"/>
    <col min="8965" max="8965" width="5.33203125" customWidth="1"/>
    <col min="8966" max="8966" width="7" customWidth="1"/>
    <col min="8967" max="8967" width="5.1640625" customWidth="1"/>
    <col min="8968" max="8968" width="7.5" customWidth="1"/>
    <col min="8969" max="8969" width="5.6640625" customWidth="1"/>
    <col min="8970" max="8970" width="8.6640625" customWidth="1"/>
    <col min="8971" max="8971" width="5" customWidth="1"/>
    <col min="8972" max="8972" width="7" customWidth="1"/>
    <col min="8973" max="8973" width="10.5" customWidth="1"/>
    <col min="8974" max="8974" width="8.1640625" customWidth="1"/>
    <col min="8975" max="8975" width="9.1640625" customWidth="1"/>
    <col min="8976" max="8976" width="10.6640625" customWidth="1"/>
    <col min="9217" max="9217" width="30.6640625" customWidth="1"/>
    <col min="9218" max="9218" width="6.1640625" customWidth="1"/>
    <col min="9219" max="9219" width="7.33203125" customWidth="1"/>
    <col min="9220" max="9220" width="8" customWidth="1"/>
    <col min="9221" max="9221" width="5.33203125" customWidth="1"/>
    <col min="9222" max="9222" width="7" customWidth="1"/>
    <col min="9223" max="9223" width="5.1640625" customWidth="1"/>
    <col min="9224" max="9224" width="7.5" customWidth="1"/>
    <col min="9225" max="9225" width="5.6640625" customWidth="1"/>
    <col min="9226" max="9226" width="8.6640625" customWidth="1"/>
    <col min="9227" max="9227" width="5" customWidth="1"/>
    <col min="9228" max="9228" width="7" customWidth="1"/>
    <col min="9229" max="9229" width="10.5" customWidth="1"/>
    <col min="9230" max="9230" width="8.1640625" customWidth="1"/>
    <col min="9231" max="9231" width="9.1640625" customWidth="1"/>
    <col min="9232" max="9232" width="10.6640625" customWidth="1"/>
    <col min="9473" max="9473" width="30.6640625" customWidth="1"/>
    <col min="9474" max="9474" width="6.1640625" customWidth="1"/>
    <col min="9475" max="9475" width="7.33203125" customWidth="1"/>
    <col min="9476" max="9476" width="8" customWidth="1"/>
    <col min="9477" max="9477" width="5.33203125" customWidth="1"/>
    <col min="9478" max="9478" width="7" customWidth="1"/>
    <col min="9479" max="9479" width="5.1640625" customWidth="1"/>
    <col min="9480" max="9480" width="7.5" customWidth="1"/>
    <col min="9481" max="9481" width="5.6640625" customWidth="1"/>
    <col min="9482" max="9482" width="8.6640625" customWidth="1"/>
    <col min="9483" max="9483" width="5" customWidth="1"/>
    <col min="9484" max="9484" width="7" customWidth="1"/>
    <col min="9485" max="9485" width="10.5" customWidth="1"/>
    <col min="9486" max="9486" width="8.1640625" customWidth="1"/>
    <col min="9487" max="9487" width="9.1640625" customWidth="1"/>
    <col min="9488" max="9488" width="10.6640625" customWidth="1"/>
    <col min="9729" max="9729" width="30.6640625" customWidth="1"/>
    <col min="9730" max="9730" width="6.1640625" customWidth="1"/>
    <col min="9731" max="9731" width="7.33203125" customWidth="1"/>
    <col min="9732" max="9732" width="8" customWidth="1"/>
    <col min="9733" max="9733" width="5.33203125" customWidth="1"/>
    <col min="9734" max="9734" width="7" customWidth="1"/>
    <col min="9735" max="9735" width="5.1640625" customWidth="1"/>
    <col min="9736" max="9736" width="7.5" customWidth="1"/>
    <col min="9737" max="9737" width="5.6640625" customWidth="1"/>
    <col min="9738" max="9738" width="8.6640625" customWidth="1"/>
    <col min="9739" max="9739" width="5" customWidth="1"/>
    <col min="9740" max="9740" width="7" customWidth="1"/>
    <col min="9741" max="9741" width="10.5" customWidth="1"/>
    <col min="9742" max="9742" width="8.1640625" customWidth="1"/>
    <col min="9743" max="9743" width="9.1640625" customWidth="1"/>
    <col min="9744" max="9744" width="10.6640625" customWidth="1"/>
    <col min="9985" max="9985" width="30.6640625" customWidth="1"/>
    <col min="9986" max="9986" width="6.1640625" customWidth="1"/>
    <col min="9987" max="9987" width="7.33203125" customWidth="1"/>
    <col min="9988" max="9988" width="8" customWidth="1"/>
    <col min="9989" max="9989" width="5.33203125" customWidth="1"/>
    <col min="9990" max="9990" width="7" customWidth="1"/>
    <col min="9991" max="9991" width="5.1640625" customWidth="1"/>
    <col min="9992" max="9992" width="7.5" customWidth="1"/>
    <col min="9993" max="9993" width="5.6640625" customWidth="1"/>
    <col min="9994" max="9994" width="8.6640625" customWidth="1"/>
    <col min="9995" max="9995" width="5" customWidth="1"/>
    <col min="9996" max="9996" width="7" customWidth="1"/>
    <col min="9997" max="9997" width="10.5" customWidth="1"/>
    <col min="9998" max="9998" width="8.1640625" customWidth="1"/>
    <col min="9999" max="9999" width="9.1640625" customWidth="1"/>
    <col min="10000" max="10000" width="10.6640625" customWidth="1"/>
    <col min="10241" max="10241" width="30.6640625" customWidth="1"/>
    <col min="10242" max="10242" width="6.1640625" customWidth="1"/>
    <col min="10243" max="10243" width="7.33203125" customWidth="1"/>
    <col min="10244" max="10244" width="8" customWidth="1"/>
    <col min="10245" max="10245" width="5.33203125" customWidth="1"/>
    <col min="10246" max="10246" width="7" customWidth="1"/>
    <col min="10247" max="10247" width="5.1640625" customWidth="1"/>
    <col min="10248" max="10248" width="7.5" customWidth="1"/>
    <col min="10249" max="10249" width="5.6640625" customWidth="1"/>
    <col min="10250" max="10250" width="8.6640625" customWidth="1"/>
    <col min="10251" max="10251" width="5" customWidth="1"/>
    <col min="10252" max="10252" width="7" customWidth="1"/>
    <col min="10253" max="10253" width="10.5" customWidth="1"/>
    <col min="10254" max="10254" width="8.1640625" customWidth="1"/>
    <col min="10255" max="10255" width="9.1640625" customWidth="1"/>
    <col min="10256" max="10256" width="10.6640625" customWidth="1"/>
    <col min="10497" max="10497" width="30.6640625" customWidth="1"/>
    <col min="10498" max="10498" width="6.1640625" customWidth="1"/>
    <col min="10499" max="10499" width="7.33203125" customWidth="1"/>
    <col min="10500" max="10500" width="8" customWidth="1"/>
    <col min="10501" max="10501" width="5.33203125" customWidth="1"/>
    <col min="10502" max="10502" width="7" customWidth="1"/>
    <col min="10503" max="10503" width="5.1640625" customWidth="1"/>
    <col min="10504" max="10504" width="7.5" customWidth="1"/>
    <col min="10505" max="10505" width="5.6640625" customWidth="1"/>
    <col min="10506" max="10506" width="8.6640625" customWidth="1"/>
    <col min="10507" max="10507" width="5" customWidth="1"/>
    <col min="10508" max="10508" width="7" customWidth="1"/>
    <col min="10509" max="10509" width="10.5" customWidth="1"/>
    <col min="10510" max="10510" width="8.1640625" customWidth="1"/>
    <col min="10511" max="10511" width="9.1640625" customWidth="1"/>
    <col min="10512" max="10512" width="10.6640625" customWidth="1"/>
    <col min="10753" max="10753" width="30.6640625" customWidth="1"/>
    <col min="10754" max="10754" width="6.1640625" customWidth="1"/>
    <col min="10755" max="10755" width="7.33203125" customWidth="1"/>
    <col min="10756" max="10756" width="8" customWidth="1"/>
    <col min="10757" max="10757" width="5.33203125" customWidth="1"/>
    <col min="10758" max="10758" width="7" customWidth="1"/>
    <col min="10759" max="10759" width="5.1640625" customWidth="1"/>
    <col min="10760" max="10760" width="7.5" customWidth="1"/>
    <col min="10761" max="10761" width="5.6640625" customWidth="1"/>
    <col min="10762" max="10762" width="8.6640625" customWidth="1"/>
    <col min="10763" max="10763" width="5" customWidth="1"/>
    <col min="10764" max="10764" width="7" customWidth="1"/>
    <col min="10765" max="10765" width="10.5" customWidth="1"/>
    <col min="10766" max="10766" width="8.1640625" customWidth="1"/>
    <col min="10767" max="10767" width="9.1640625" customWidth="1"/>
    <col min="10768" max="10768" width="10.6640625" customWidth="1"/>
    <col min="11009" max="11009" width="30.6640625" customWidth="1"/>
    <col min="11010" max="11010" width="6.1640625" customWidth="1"/>
    <col min="11011" max="11011" width="7.33203125" customWidth="1"/>
    <col min="11012" max="11012" width="8" customWidth="1"/>
    <col min="11013" max="11013" width="5.33203125" customWidth="1"/>
    <col min="11014" max="11014" width="7" customWidth="1"/>
    <col min="11015" max="11015" width="5.1640625" customWidth="1"/>
    <col min="11016" max="11016" width="7.5" customWidth="1"/>
    <col min="11017" max="11017" width="5.6640625" customWidth="1"/>
    <col min="11018" max="11018" width="8.6640625" customWidth="1"/>
    <col min="11019" max="11019" width="5" customWidth="1"/>
    <col min="11020" max="11020" width="7" customWidth="1"/>
    <col min="11021" max="11021" width="10.5" customWidth="1"/>
    <col min="11022" max="11022" width="8.1640625" customWidth="1"/>
    <col min="11023" max="11023" width="9.1640625" customWidth="1"/>
    <col min="11024" max="11024" width="10.6640625" customWidth="1"/>
    <col min="11265" max="11265" width="30.6640625" customWidth="1"/>
    <col min="11266" max="11266" width="6.1640625" customWidth="1"/>
    <col min="11267" max="11267" width="7.33203125" customWidth="1"/>
    <col min="11268" max="11268" width="8" customWidth="1"/>
    <col min="11269" max="11269" width="5.33203125" customWidth="1"/>
    <col min="11270" max="11270" width="7" customWidth="1"/>
    <col min="11271" max="11271" width="5.1640625" customWidth="1"/>
    <col min="11272" max="11272" width="7.5" customWidth="1"/>
    <col min="11273" max="11273" width="5.6640625" customWidth="1"/>
    <col min="11274" max="11274" width="8.6640625" customWidth="1"/>
    <col min="11275" max="11275" width="5" customWidth="1"/>
    <col min="11276" max="11276" width="7" customWidth="1"/>
    <col min="11277" max="11277" width="10.5" customWidth="1"/>
    <col min="11278" max="11278" width="8.1640625" customWidth="1"/>
    <col min="11279" max="11279" width="9.1640625" customWidth="1"/>
    <col min="11280" max="11280" width="10.6640625" customWidth="1"/>
    <col min="11521" max="11521" width="30.6640625" customWidth="1"/>
    <col min="11522" max="11522" width="6.1640625" customWidth="1"/>
    <col min="11523" max="11523" width="7.33203125" customWidth="1"/>
    <col min="11524" max="11524" width="8" customWidth="1"/>
    <col min="11525" max="11525" width="5.33203125" customWidth="1"/>
    <col min="11526" max="11526" width="7" customWidth="1"/>
    <col min="11527" max="11527" width="5.1640625" customWidth="1"/>
    <col min="11528" max="11528" width="7.5" customWidth="1"/>
    <col min="11529" max="11529" width="5.6640625" customWidth="1"/>
    <col min="11530" max="11530" width="8.6640625" customWidth="1"/>
    <col min="11531" max="11531" width="5" customWidth="1"/>
    <col min="11532" max="11532" width="7" customWidth="1"/>
    <col min="11533" max="11533" width="10.5" customWidth="1"/>
    <col min="11534" max="11534" width="8.1640625" customWidth="1"/>
    <col min="11535" max="11535" width="9.1640625" customWidth="1"/>
    <col min="11536" max="11536" width="10.6640625" customWidth="1"/>
    <col min="11777" max="11777" width="30.6640625" customWidth="1"/>
    <col min="11778" max="11778" width="6.1640625" customWidth="1"/>
    <col min="11779" max="11779" width="7.33203125" customWidth="1"/>
    <col min="11780" max="11780" width="8" customWidth="1"/>
    <col min="11781" max="11781" width="5.33203125" customWidth="1"/>
    <col min="11782" max="11782" width="7" customWidth="1"/>
    <col min="11783" max="11783" width="5.1640625" customWidth="1"/>
    <col min="11784" max="11784" width="7.5" customWidth="1"/>
    <col min="11785" max="11785" width="5.6640625" customWidth="1"/>
    <col min="11786" max="11786" width="8.6640625" customWidth="1"/>
    <col min="11787" max="11787" width="5" customWidth="1"/>
    <col min="11788" max="11788" width="7" customWidth="1"/>
    <col min="11789" max="11789" width="10.5" customWidth="1"/>
    <col min="11790" max="11790" width="8.1640625" customWidth="1"/>
    <col min="11791" max="11791" width="9.1640625" customWidth="1"/>
    <col min="11792" max="11792" width="10.6640625" customWidth="1"/>
    <col min="12033" max="12033" width="30.6640625" customWidth="1"/>
    <col min="12034" max="12034" width="6.1640625" customWidth="1"/>
    <col min="12035" max="12035" width="7.33203125" customWidth="1"/>
    <col min="12036" max="12036" width="8" customWidth="1"/>
    <col min="12037" max="12037" width="5.33203125" customWidth="1"/>
    <col min="12038" max="12038" width="7" customWidth="1"/>
    <col min="12039" max="12039" width="5.1640625" customWidth="1"/>
    <col min="12040" max="12040" width="7.5" customWidth="1"/>
    <col min="12041" max="12041" width="5.6640625" customWidth="1"/>
    <col min="12042" max="12042" width="8.6640625" customWidth="1"/>
    <col min="12043" max="12043" width="5" customWidth="1"/>
    <col min="12044" max="12044" width="7" customWidth="1"/>
    <col min="12045" max="12045" width="10.5" customWidth="1"/>
    <col min="12046" max="12046" width="8.1640625" customWidth="1"/>
    <col min="12047" max="12047" width="9.1640625" customWidth="1"/>
    <col min="12048" max="12048" width="10.6640625" customWidth="1"/>
    <col min="12289" max="12289" width="30.6640625" customWidth="1"/>
    <col min="12290" max="12290" width="6.1640625" customWidth="1"/>
    <col min="12291" max="12291" width="7.33203125" customWidth="1"/>
    <col min="12292" max="12292" width="8" customWidth="1"/>
    <col min="12293" max="12293" width="5.33203125" customWidth="1"/>
    <col min="12294" max="12294" width="7" customWidth="1"/>
    <col min="12295" max="12295" width="5.1640625" customWidth="1"/>
    <col min="12296" max="12296" width="7.5" customWidth="1"/>
    <col min="12297" max="12297" width="5.6640625" customWidth="1"/>
    <col min="12298" max="12298" width="8.6640625" customWidth="1"/>
    <col min="12299" max="12299" width="5" customWidth="1"/>
    <col min="12300" max="12300" width="7" customWidth="1"/>
    <col min="12301" max="12301" width="10.5" customWidth="1"/>
    <col min="12302" max="12302" width="8.1640625" customWidth="1"/>
    <col min="12303" max="12303" width="9.1640625" customWidth="1"/>
    <col min="12304" max="12304" width="10.6640625" customWidth="1"/>
    <col min="12545" max="12545" width="30.6640625" customWidth="1"/>
    <col min="12546" max="12546" width="6.1640625" customWidth="1"/>
    <col min="12547" max="12547" width="7.33203125" customWidth="1"/>
    <col min="12548" max="12548" width="8" customWidth="1"/>
    <col min="12549" max="12549" width="5.33203125" customWidth="1"/>
    <col min="12550" max="12550" width="7" customWidth="1"/>
    <col min="12551" max="12551" width="5.1640625" customWidth="1"/>
    <col min="12552" max="12552" width="7.5" customWidth="1"/>
    <col min="12553" max="12553" width="5.6640625" customWidth="1"/>
    <col min="12554" max="12554" width="8.6640625" customWidth="1"/>
    <col min="12555" max="12555" width="5" customWidth="1"/>
    <col min="12556" max="12556" width="7" customWidth="1"/>
    <col min="12557" max="12557" width="10.5" customWidth="1"/>
    <col min="12558" max="12558" width="8.1640625" customWidth="1"/>
    <col min="12559" max="12559" width="9.1640625" customWidth="1"/>
    <col min="12560" max="12560" width="10.6640625" customWidth="1"/>
    <col min="12801" max="12801" width="30.6640625" customWidth="1"/>
    <col min="12802" max="12802" width="6.1640625" customWidth="1"/>
    <col min="12803" max="12803" width="7.33203125" customWidth="1"/>
    <col min="12804" max="12804" width="8" customWidth="1"/>
    <col min="12805" max="12805" width="5.33203125" customWidth="1"/>
    <col min="12806" max="12806" width="7" customWidth="1"/>
    <col min="12807" max="12807" width="5.1640625" customWidth="1"/>
    <col min="12808" max="12808" width="7.5" customWidth="1"/>
    <col min="12809" max="12809" width="5.6640625" customWidth="1"/>
    <col min="12810" max="12810" width="8.6640625" customWidth="1"/>
    <col min="12811" max="12811" width="5" customWidth="1"/>
    <col min="12812" max="12812" width="7" customWidth="1"/>
    <col min="12813" max="12813" width="10.5" customWidth="1"/>
    <col min="12814" max="12814" width="8.1640625" customWidth="1"/>
    <col min="12815" max="12815" width="9.1640625" customWidth="1"/>
    <col min="12816" max="12816" width="10.6640625" customWidth="1"/>
    <col min="13057" max="13057" width="30.6640625" customWidth="1"/>
    <col min="13058" max="13058" width="6.1640625" customWidth="1"/>
    <col min="13059" max="13059" width="7.33203125" customWidth="1"/>
    <col min="13060" max="13060" width="8" customWidth="1"/>
    <col min="13061" max="13061" width="5.33203125" customWidth="1"/>
    <col min="13062" max="13062" width="7" customWidth="1"/>
    <col min="13063" max="13063" width="5.1640625" customWidth="1"/>
    <col min="13064" max="13064" width="7.5" customWidth="1"/>
    <col min="13065" max="13065" width="5.6640625" customWidth="1"/>
    <col min="13066" max="13066" width="8.6640625" customWidth="1"/>
    <col min="13067" max="13067" width="5" customWidth="1"/>
    <col min="13068" max="13068" width="7" customWidth="1"/>
    <col min="13069" max="13069" width="10.5" customWidth="1"/>
    <col min="13070" max="13070" width="8.1640625" customWidth="1"/>
    <col min="13071" max="13071" width="9.1640625" customWidth="1"/>
    <col min="13072" max="13072" width="10.6640625" customWidth="1"/>
    <col min="13313" max="13313" width="30.6640625" customWidth="1"/>
    <col min="13314" max="13314" width="6.1640625" customWidth="1"/>
    <col min="13315" max="13315" width="7.33203125" customWidth="1"/>
    <col min="13316" max="13316" width="8" customWidth="1"/>
    <col min="13317" max="13317" width="5.33203125" customWidth="1"/>
    <col min="13318" max="13318" width="7" customWidth="1"/>
    <col min="13319" max="13319" width="5.1640625" customWidth="1"/>
    <col min="13320" max="13320" width="7.5" customWidth="1"/>
    <col min="13321" max="13321" width="5.6640625" customWidth="1"/>
    <col min="13322" max="13322" width="8.6640625" customWidth="1"/>
    <col min="13323" max="13323" width="5" customWidth="1"/>
    <col min="13324" max="13324" width="7" customWidth="1"/>
    <col min="13325" max="13325" width="10.5" customWidth="1"/>
    <col min="13326" max="13326" width="8.1640625" customWidth="1"/>
    <col min="13327" max="13327" width="9.1640625" customWidth="1"/>
    <col min="13328" max="13328" width="10.6640625" customWidth="1"/>
    <col min="13569" max="13569" width="30.6640625" customWidth="1"/>
    <col min="13570" max="13570" width="6.1640625" customWidth="1"/>
    <col min="13571" max="13571" width="7.33203125" customWidth="1"/>
    <col min="13572" max="13572" width="8" customWidth="1"/>
    <col min="13573" max="13573" width="5.33203125" customWidth="1"/>
    <col min="13574" max="13574" width="7" customWidth="1"/>
    <col min="13575" max="13575" width="5.1640625" customWidth="1"/>
    <col min="13576" max="13576" width="7.5" customWidth="1"/>
    <col min="13577" max="13577" width="5.6640625" customWidth="1"/>
    <col min="13578" max="13578" width="8.6640625" customWidth="1"/>
    <col min="13579" max="13579" width="5" customWidth="1"/>
    <col min="13580" max="13580" width="7" customWidth="1"/>
    <col min="13581" max="13581" width="10.5" customWidth="1"/>
    <col min="13582" max="13582" width="8.1640625" customWidth="1"/>
    <col min="13583" max="13583" width="9.1640625" customWidth="1"/>
    <col min="13584" max="13584" width="10.6640625" customWidth="1"/>
    <col min="13825" max="13825" width="30.6640625" customWidth="1"/>
    <col min="13826" max="13826" width="6.1640625" customWidth="1"/>
    <col min="13827" max="13827" width="7.33203125" customWidth="1"/>
    <col min="13828" max="13828" width="8" customWidth="1"/>
    <col min="13829" max="13829" width="5.33203125" customWidth="1"/>
    <col min="13830" max="13830" width="7" customWidth="1"/>
    <col min="13831" max="13831" width="5.1640625" customWidth="1"/>
    <col min="13832" max="13832" width="7.5" customWidth="1"/>
    <col min="13833" max="13833" width="5.6640625" customWidth="1"/>
    <col min="13834" max="13834" width="8.6640625" customWidth="1"/>
    <col min="13835" max="13835" width="5" customWidth="1"/>
    <col min="13836" max="13836" width="7" customWidth="1"/>
    <col min="13837" max="13837" width="10.5" customWidth="1"/>
    <col min="13838" max="13838" width="8.1640625" customWidth="1"/>
    <col min="13839" max="13839" width="9.1640625" customWidth="1"/>
    <col min="13840" max="13840" width="10.6640625" customWidth="1"/>
    <col min="14081" max="14081" width="30.6640625" customWidth="1"/>
    <col min="14082" max="14082" width="6.1640625" customWidth="1"/>
    <col min="14083" max="14083" width="7.33203125" customWidth="1"/>
    <col min="14084" max="14084" width="8" customWidth="1"/>
    <col min="14085" max="14085" width="5.33203125" customWidth="1"/>
    <col min="14086" max="14086" width="7" customWidth="1"/>
    <col min="14087" max="14087" width="5.1640625" customWidth="1"/>
    <col min="14088" max="14088" width="7.5" customWidth="1"/>
    <col min="14089" max="14089" width="5.6640625" customWidth="1"/>
    <col min="14090" max="14090" width="8.6640625" customWidth="1"/>
    <col min="14091" max="14091" width="5" customWidth="1"/>
    <col min="14092" max="14092" width="7" customWidth="1"/>
    <col min="14093" max="14093" width="10.5" customWidth="1"/>
    <col min="14094" max="14094" width="8.1640625" customWidth="1"/>
    <col min="14095" max="14095" width="9.1640625" customWidth="1"/>
    <col min="14096" max="14096" width="10.6640625" customWidth="1"/>
    <col min="14337" max="14337" width="30.6640625" customWidth="1"/>
    <col min="14338" max="14338" width="6.1640625" customWidth="1"/>
    <col min="14339" max="14339" width="7.33203125" customWidth="1"/>
    <col min="14340" max="14340" width="8" customWidth="1"/>
    <col min="14341" max="14341" width="5.33203125" customWidth="1"/>
    <col min="14342" max="14342" width="7" customWidth="1"/>
    <col min="14343" max="14343" width="5.1640625" customWidth="1"/>
    <col min="14344" max="14344" width="7.5" customWidth="1"/>
    <col min="14345" max="14345" width="5.6640625" customWidth="1"/>
    <col min="14346" max="14346" width="8.6640625" customWidth="1"/>
    <col min="14347" max="14347" width="5" customWidth="1"/>
    <col min="14348" max="14348" width="7" customWidth="1"/>
    <col min="14349" max="14349" width="10.5" customWidth="1"/>
    <col min="14350" max="14350" width="8.1640625" customWidth="1"/>
    <col min="14351" max="14351" width="9.1640625" customWidth="1"/>
    <col min="14352" max="14352" width="10.6640625" customWidth="1"/>
    <col min="14593" max="14593" width="30.6640625" customWidth="1"/>
    <col min="14594" max="14594" width="6.1640625" customWidth="1"/>
    <col min="14595" max="14595" width="7.33203125" customWidth="1"/>
    <col min="14596" max="14596" width="8" customWidth="1"/>
    <col min="14597" max="14597" width="5.33203125" customWidth="1"/>
    <col min="14598" max="14598" width="7" customWidth="1"/>
    <col min="14599" max="14599" width="5.1640625" customWidth="1"/>
    <col min="14600" max="14600" width="7.5" customWidth="1"/>
    <col min="14601" max="14601" width="5.6640625" customWidth="1"/>
    <col min="14602" max="14602" width="8.6640625" customWidth="1"/>
    <col min="14603" max="14603" width="5" customWidth="1"/>
    <col min="14604" max="14604" width="7" customWidth="1"/>
    <col min="14605" max="14605" width="10.5" customWidth="1"/>
    <col min="14606" max="14606" width="8.1640625" customWidth="1"/>
    <col min="14607" max="14607" width="9.1640625" customWidth="1"/>
    <col min="14608" max="14608" width="10.6640625" customWidth="1"/>
    <col min="14849" max="14849" width="30.6640625" customWidth="1"/>
    <col min="14850" max="14850" width="6.1640625" customWidth="1"/>
    <col min="14851" max="14851" width="7.33203125" customWidth="1"/>
    <col min="14852" max="14852" width="8" customWidth="1"/>
    <col min="14853" max="14853" width="5.33203125" customWidth="1"/>
    <col min="14854" max="14854" width="7" customWidth="1"/>
    <col min="14855" max="14855" width="5.1640625" customWidth="1"/>
    <col min="14856" max="14856" width="7.5" customWidth="1"/>
    <col min="14857" max="14857" width="5.6640625" customWidth="1"/>
    <col min="14858" max="14858" width="8.6640625" customWidth="1"/>
    <col min="14859" max="14859" width="5" customWidth="1"/>
    <col min="14860" max="14860" width="7" customWidth="1"/>
    <col min="14861" max="14861" width="10.5" customWidth="1"/>
    <col min="14862" max="14862" width="8.1640625" customWidth="1"/>
    <col min="14863" max="14863" width="9.1640625" customWidth="1"/>
    <col min="14864" max="14864" width="10.6640625" customWidth="1"/>
    <col min="15105" max="15105" width="30.6640625" customWidth="1"/>
    <col min="15106" max="15106" width="6.1640625" customWidth="1"/>
    <col min="15107" max="15107" width="7.33203125" customWidth="1"/>
    <col min="15108" max="15108" width="8" customWidth="1"/>
    <col min="15109" max="15109" width="5.33203125" customWidth="1"/>
    <col min="15110" max="15110" width="7" customWidth="1"/>
    <col min="15111" max="15111" width="5.1640625" customWidth="1"/>
    <col min="15112" max="15112" width="7.5" customWidth="1"/>
    <col min="15113" max="15113" width="5.6640625" customWidth="1"/>
    <col min="15114" max="15114" width="8.6640625" customWidth="1"/>
    <col min="15115" max="15115" width="5" customWidth="1"/>
    <col min="15116" max="15116" width="7" customWidth="1"/>
    <col min="15117" max="15117" width="10.5" customWidth="1"/>
    <col min="15118" max="15118" width="8.1640625" customWidth="1"/>
    <col min="15119" max="15119" width="9.1640625" customWidth="1"/>
    <col min="15120" max="15120" width="10.6640625" customWidth="1"/>
    <col min="15361" max="15361" width="30.6640625" customWidth="1"/>
    <col min="15362" max="15362" width="6.1640625" customWidth="1"/>
    <col min="15363" max="15363" width="7.33203125" customWidth="1"/>
    <col min="15364" max="15364" width="8" customWidth="1"/>
    <col min="15365" max="15365" width="5.33203125" customWidth="1"/>
    <col min="15366" max="15366" width="7" customWidth="1"/>
    <col min="15367" max="15367" width="5.1640625" customWidth="1"/>
    <col min="15368" max="15368" width="7.5" customWidth="1"/>
    <col min="15369" max="15369" width="5.6640625" customWidth="1"/>
    <col min="15370" max="15370" width="8.6640625" customWidth="1"/>
    <col min="15371" max="15371" width="5" customWidth="1"/>
    <col min="15372" max="15372" width="7" customWidth="1"/>
    <col min="15373" max="15373" width="10.5" customWidth="1"/>
    <col min="15374" max="15374" width="8.1640625" customWidth="1"/>
    <col min="15375" max="15375" width="9.1640625" customWidth="1"/>
    <col min="15376" max="15376" width="10.6640625" customWidth="1"/>
    <col min="15617" max="15617" width="30.6640625" customWidth="1"/>
    <col min="15618" max="15618" width="6.1640625" customWidth="1"/>
    <col min="15619" max="15619" width="7.33203125" customWidth="1"/>
    <col min="15620" max="15620" width="8" customWidth="1"/>
    <col min="15621" max="15621" width="5.33203125" customWidth="1"/>
    <col min="15622" max="15622" width="7" customWidth="1"/>
    <col min="15623" max="15623" width="5.1640625" customWidth="1"/>
    <col min="15624" max="15624" width="7.5" customWidth="1"/>
    <col min="15625" max="15625" width="5.6640625" customWidth="1"/>
    <col min="15626" max="15626" width="8.6640625" customWidth="1"/>
    <col min="15627" max="15627" width="5" customWidth="1"/>
    <col min="15628" max="15628" width="7" customWidth="1"/>
    <col min="15629" max="15629" width="10.5" customWidth="1"/>
    <col min="15630" max="15630" width="8.1640625" customWidth="1"/>
    <col min="15631" max="15631" width="9.1640625" customWidth="1"/>
    <col min="15632" max="15632" width="10.6640625" customWidth="1"/>
    <col min="15873" max="15873" width="30.6640625" customWidth="1"/>
    <col min="15874" max="15874" width="6.1640625" customWidth="1"/>
    <col min="15875" max="15875" width="7.33203125" customWidth="1"/>
    <col min="15876" max="15876" width="8" customWidth="1"/>
    <col min="15877" max="15877" width="5.33203125" customWidth="1"/>
    <col min="15878" max="15878" width="7" customWidth="1"/>
    <col min="15879" max="15879" width="5.1640625" customWidth="1"/>
    <col min="15880" max="15880" width="7.5" customWidth="1"/>
    <col min="15881" max="15881" width="5.6640625" customWidth="1"/>
    <col min="15882" max="15882" width="8.6640625" customWidth="1"/>
    <col min="15883" max="15883" width="5" customWidth="1"/>
    <col min="15884" max="15884" width="7" customWidth="1"/>
    <col min="15885" max="15885" width="10.5" customWidth="1"/>
    <col min="15886" max="15886" width="8.1640625" customWidth="1"/>
    <col min="15887" max="15887" width="9.1640625" customWidth="1"/>
    <col min="15888" max="15888" width="10.6640625" customWidth="1"/>
    <col min="16129" max="16129" width="30.6640625" customWidth="1"/>
    <col min="16130" max="16130" width="6.1640625" customWidth="1"/>
    <col min="16131" max="16131" width="7.33203125" customWidth="1"/>
    <col min="16132" max="16132" width="8" customWidth="1"/>
    <col min="16133" max="16133" width="5.33203125" customWidth="1"/>
    <col min="16134" max="16134" width="7" customWidth="1"/>
    <col min="16135" max="16135" width="5.1640625" customWidth="1"/>
    <col min="16136" max="16136" width="7.5" customWidth="1"/>
    <col min="16137" max="16137" width="5.6640625" customWidth="1"/>
    <col min="16138" max="16138" width="8.6640625" customWidth="1"/>
    <col min="16139" max="16139" width="5" customWidth="1"/>
    <col min="16140" max="16140" width="7" customWidth="1"/>
    <col min="16141" max="16141" width="10.5" customWidth="1"/>
    <col min="16142" max="16142" width="8.1640625" customWidth="1"/>
    <col min="16143" max="16143" width="9.1640625" customWidth="1"/>
    <col min="16144" max="16144" width="10.6640625" customWidth="1"/>
  </cols>
  <sheetData>
    <row r="1" spans="1:18" ht="146.25" customHeight="1" x14ac:dyDescent="0.2">
      <c r="A1" s="1833" t="s">
        <v>549</v>
      </c>
      <c r="B1" s="1831" t="s">
        <v>905</v>
      </c>
      <c r="C1" s="1743"/>
      <c r="D1" s="1831" t="s">
        <v>906</v>
      </c>
      <c r="E1" s="1743"/>
      <c r="F1" s="1831" t="s">
        <v>907</v>
      </c>
      <c r="G1" s="1743"/>
      <c r="H1" s="1831" t="s">
        <v>908</v>
      </c>
      <c r="I1" s="1743"/>
      <c r="J1" s="1831" t="s">
        <v>909</v>
      </c>
      <c r="K1" s="1743"/>
      <c r="L1" s="1831" t="s">
        <v>910</v>
      </c>
      <c r="M1" s="1832"/>
      <c r="N1" s="1831" t="s">
        <v>911</v>
      </c>
      <c r="O1" s="1832"/>
      <c r="P1" s="301" t="s">
        <v>902</v>
      </c>
      <c r="Q1" s="302"/>
      <c r="R1" s="303"/>
    </row>
    <row r="2" spans="1:18" ht="31.5" customHeight="1" x14ac:dyDescent="0.2">
      <c r="A2" s="1834"/>
      <c r="B2" s="304" t="s">
        <v>912</v>
      </c>
      <c r="C2" s="304" t="s">
        <v>913</v>
      </c>
      <c r="D2" s="304" t="s">
        <v>912</v>
      </c>
      <c r="E2" s="304" t="s">
        <v>913</v>
      </c>
      <c r="F2" s="304" t="s">
        <v>912</v>
      </c>
      <c r="G2" s="304" t="s">
        <v>913</v>
      </c>
      <c r="H2" s="304" t="s">
        <v>912</v>
      </c>
      <c r="I2" s="304" t="s">
        <v>913</v>
      </c>
      <c r="J2" s="304" t="s">
        <v>912</v>
      </c>
      <c r="K2" s="304" t="s">
        <v>913</v>
      </c>
      <c r="L2" s="304" t="s">
        <v>912</v>
      </c>
      <c r="M2" s="304" t="s">
        <v>913</v>
      </c>
      <c r="N2" s="304" t="s">
        <v>912</v>
      </c>
      <c r="O2" s="304" t="s">
        <v>913</v>
      </c>
      <c r="P2" s="304" t="s">
        <v>913</v>
      </c>
      <c r="Q2" s="302"/>
      <c r="R2" s="303"/>
    </row>
    <row r="3" spans="1:18" x14ac:dyDescent="0.2">
      <c r="A3" s="347" t="s">
        <v>551</v>
      </c>
      <c r="B3" s="543"/>
      <c r="C3" s="544"/>
      <c r="D3" s="545"/>
      <c r="E3" s="544"/>
      <c r="F3" s="545"/>
      <c r="G3" s="544"/>
      <c r="H3" s="545"/>
      <c r="I3" s="544"/>
      <c r="J3" s="545"/>
      <c r="K3" s="544"/>
      <c r="L3" s="545">
        <v>4380</v>
      </c>
      <c r="M3" s="544">
        <v>417581</v>
      </c>
      <c r="N3" s="545"/>
      <c r="O3" s="544"/>
      <c r="P3" s="544">
        <f>SUM(C3+E3+G3+I3+K3+M3+O3)</f>
        <v>417581</v>
      </c>
    </row>
    <row r="4" spans="1:18" x14ac:dyDescent="0.2">
      <c r="A4" s="305" t="s">
        <v>864</v>
      </c>
      <c r="B4" s="543"/>
      <c r="C4" s="544"/>
      <c r="D4" s="545"/>
      <c r="E4" s="544"/>
      <c r="F4" s="545"/>
      <c r="G4" s="544"/>
      <c r="H4" s="545"/>
      <c r="I4" s="544"/>
      <c r="J4" s="545"/>
      <c r="K4" s="544"/>
      <c r="L4" s="545">
        <v>7024</v>
      </c>
      <c r="M4" s="544">
        <v>293834</v>
      </c>
      <c r="N4" s="545">
        <v>70811</v>
      </c>
      <c r="O4" s="544">
        <v>11427549</v>
      </c>
      <c r="P4" s="544">
        <f t="shared" ref="P4:P20" si="0">SUM(C4+E4+G4+I4+K4+M4+O4)</f>
        <v>11721383</v>
      </c>
    </row>
    <row r="5" spans="1:18" x14ac:dyDescent="0.2">
      <c r="A5" s="305" t="s">
        <v>553</v>
      </c>
      <c r="B5" s="546"/>
      <c r="C5" s="544"/>
      <c r="D5" s="545"/>
      <c r="E5" s="544"/>
      <c r="F5" s="545"/>
      <c r="G5" s="544"/>
      <c r="H5" s="545"/>
      <c r="I5" s="544"/>
      <c r="J5" s="545"/>
      <c r="K5" s="544"/>
      <c r="L5" s="545">
        <v>3667</v>
      </c>
      <c r="M5" s="544">
        <v>72001</v>
      </c>
      <c r="N5" s="545"/>
      <c r="O5" s="544"/>
      <c r="P5" s="544">
        <f t="shared" si="0"/>
        <v>72001</v>
      </c>
    </row>
    <row r="6" spans="1:18" x14ac:dyDescent="0.2">
      <c r="A6" s="306" t="s">
        <v>834</v>
      </c>
      <c r="B6" s="546"/>
      <c r="C6" s="544"/>
      <c r="D6" s="545"/>
      <c r="E6" s="544"/>
      <c r="F6" s="545"/>
      <c r="G6" s="544"/>
      <c r="H6" s="545"/>
      <c r="I6" s="544"/>
      <c r="J6" s="545"/>
      <c r="K6" s="544"/>
      <c r="L6" s="545">
        <v>1098</v>
      </c>
      <c r="M6" s="544">
        <v>50812</v>
      </c>
      <c r="N6" s="545"/>
      <c r="O6" s="544"/>
      <c r="P6" s="544">
        <f t="shared" si="0"/>
        <v>50812</v>
      </c>
    </row>
    <row r="7" spans="1:18" x14ac:dyDescent="0.2">
      <c r="A7" s="305" t="s">
        <v>555</v>
      </c>
      <c r="B7" s="546"/>
      <c r="C7" s="544"/>
      <c r="D7" s="545"/>
      <c r="E7" s="544"/>
      <c r="F7" s="545"/>
      <c r="G7" s="544"/>
      <c r="H7" s="545"/>
      <c r="I7" s="544"/>
      <c r="J7" s="545"/>
      <c r="K7" s="544"/>
      <c r="L7" s="545">
        <v>3854</v>
      </c>
      <c r="M7" s="544">
        <v>31195</v>
      </c>
      <c r="N7" s="545"/>
      <c r="O7" s="544"/>
      <c r="P7" s="544">
        <f t="shared" si="0"/>
        <v>31195</v>
      </c>
    </row>
    <row r="8" spans="1:18" x14ac:dyDescent="0.2">
      <c r="A8" s="305" t="s">
        <v>556</v>
      </c>
      <c r="B8" s="546"/>
      <c r="C8" s="544"/>
      <c r="D8" s="545"/>
      <c r="E8" s="544"/>
      <c r="F8" s="545"/>
      <c r="G8" s="544"/>
      <c r="H8" s="545"/>
      <c r="I8" s="544"/>
      <c r="J8" s="545"/>
      <c r="K8" s="544"/>
      <c r="L8" s="545">
        <v>3018</v>
      </c>
      <c r="M8" s="544">
        <v>42888</v>
      </c>
      <c r="N8" s="545"/>
      <c r="O8" s="544"/>
      <c r="P8" s="544">
        <f t="shared" si="0"/>
        <v>42888</v>
      </c>
    </row>
    <row r="9" spans="1:18" x14ac:dyDescent="0.2">
      <c r="A9" s="305" t="s">
        <v>557</v>
      </c>
      <c r="B9" s="546"/>
      <c r="C9" s="544"/>
      <c r="D9" s="545"/>
      <c r="E9" s="544"/>
      <c r="F9" s="545"/>
      <c r="G9" s="544"/>
      <c r="H9" s="545"/>
      <c r="I9" s="544"/>
      <c r="J9" s="545"/>
      <c r="K9" s="544"/>
      <c r="L9" s="545">
        <v>6884</v>
      </c>
      <c r="M9" s="544">
        <v>47614</v>
      </c>
      <c r="N9" s="545"/>
      <c r="O9" s="544"/>
      <c r="P9" s="544">
        <f t="shared" si="0"/>
        <v>47614</v>
      </c>
    </row>
    <row r="10" spans="1:18" x14ac:dyDescent="0.2">
      <c r="A10" s="305" t="s">
        <v>558</v>
      </c>
      <c r="B10" s="546"/>
      <c r="C10" s="544"/>
      <c r="D10" s="545"/>
      <c r="E10" s="544"/>
      <c r="F10" s="545"/>
      <c r="G10" s="544"/>
      <c r="H10" s="545"/>
      <c r="I10" s="544"/>
      <c r="J10" s="545"/>
      <c r="K10" s="544"/>
      <c r="L10" s="545">
        <v>292</v>
      </c>
      <c r="M10" s="544">
        <v>33028</v>
      </c>
      <c r="N10" s="545"/>
      <c r="O10" s="544"/>
      <c r="P10" s="544">
        <f t="shared" si="0"/>
        <v>33028</v>
      </c>
    </row>
    <row r="11" spans="1:18" s="1466" customFormat="1" ht="14.25" customHeight="1" x14ac:dyDescent="0.2">
      <c r="A11" s="1457" t="s">
        <v>559</v>
      </c>
      <c r="B11" s="1463"/>
      <c r="C11" s="1464"/>
      <c r="D11" s="1465"/>
      <c r="E11" s="1464"/>
      <c r="F11" s="1465"/>
      <c r="G11" s="1464"/>
      <c r="H11" s="1465"/>
      <c r="I11" s="1464"/>
      <c r="J11" s="1465"/>
      <c r="K11" s="1464"/>
      <c r="L11" s="1465">
        <v>46</v>
      </c>
      <c r="M11" s="1464">
        <v>2183</v>
      </c>
      <c r="N11" s="1465"/>
      <c r="O11" s="1464"/>
      <c r="P11" s="1464">
        <f t="shared" si="0"/>
        <v>2183</v>
      </c>
    </row>
    <row r="12" spans="1:18" x14ac:dyDescent="0.2">
      <c r="A12" s="305" t="s">
        <v>839</v>
      </c>
      <c r="B12" s="546"/>
      <c r="C12" s="544"/>
      <c r="D12" s="545"/>
      <c r="E12" s="544"/>
      <c r="F12" s="545"/>
      <c r="G12" s="544"/>
      <c r="H12" s="545"/>
      <c r="I12" s="544"/>
      <c r="J12" s="545"/>
      <c r="K12" s="544"/>
      <c r="L12" s="545">
        <v>2193</v>
      </c>
      <c r="M12" s="544">
        <v>173569</v>
      </c>
      <c r="N12" s="545"/>
      <c r="O12" s="544"/>
      <c r="P12" s="544">
        <f t="shared" si="0"/>
        <v>173569</v>
      </c>
    </row>
    <row r="13" spans="1:18" x14ac:dyDescent="0.2">
      <c r="A13" s="305" t="s">
        <v>685</v>
      </c>
      <c r="B13" s="546"/>
      <c r="C13" s="544"/>
      <c r="D13" s="545"/>
      <c r="E13" s="544"/>
      <c r="F13" s="545"/>
      <c r="G13" s="544"/>
      <c r="H13" s="545"/>
      <c r="I13" s="544"/>
      <c r="J13" s="545"/>
      <c r="K13" s="544"/>
      <c r="L13" s="545">
        <v>77</v>
      </c>
      <c r="M13" s="544">
        <v>5364</v>
      </c>
      <c r="N13" s="545"/>
      <c r="O13" s="544"/>
      <c r="P13" s="544">
        <f t="shared" si="0"/>
        <v>5364</v>
      </c>
    </row>
    <row r="14" spans="1:18" x14ac:dyDescent="0.2">
      <c r="A14" s="307" t="s">
        <v>562</v>
      </c>
      <c r="B14" s="547"/>
      <c r="C14" s="544"/>
      <c r="D14" s="545"/>
      <c r="E14" s="544"/>
      <c r="F14" s="545"/>
      <c r="G14" s="544"/>
      <c r="H14" s="545"/>
      <c r="I14" s="544"/>
      <c r="J14" s="545"/>
      <c r="K14" s="544"/>
      <c r="L14" s="545">
        <v>3416</v>
      </c>
      <c r="M14" s="544">
        <v>495831</v>
      </c>
      <c r="N14" s="545"/>
      <c r="O14" s="544"/>
      <c r="P14" s="544">
        <f t="shared" si="0"/>
        <v>495831</v>
      </c>
    </row>
    <row r="15" spans="1:18" x14ac:dyDescent="0.2">
      <c r="A15" s="203" t="s">
        <v>1354</v>
      </c>
      <c r="B15" s="547">
        <v>2521</v>
      </c>
      <c r="C15" s="544"/>
      <c r="D15" s="545">
        <v>323108</v>
      </c>
      <c r="E15" s="544"/>
      <c r="F15" s="545">
        <v>4414</v>
      </c>
      <c r="G15" s="544"/>
      <c r="H15" s="545">
        <v>41339</v>
      </c>
      <c r="I15" s="544"/>
      <c r="J15" s="545"/>
      <c r="K15" s="544"/>
      <c r="L15" s="545">
        <v>401</v>
      </c>
      <c r="M15" s="544">
        <v>434645</v>
      </c>
      <c r="N15" s="545"/>
      <c r="O15" s="544"/>
      <c r="P15" s="544">
        <f t="shared" si="0"/>
        <v>434645</v>
      </c>
    </row>
    <row r="16" spans="1:18" x14ac:dyDescent="0.2">
      <c r="A16" s="308" t="s">
        <v>563</v>
      </c>
      <c r="B16" s="550">
        <v>1</v>
      </c>
      <c r="C16" s="544">
        <v>1580</v>
      </c>
      <c r="D16" s="545"/>
      <c r="E16" s="544"/>
      <c r="F16" s="545"/>
      <c r="G16" s="544"/>
      <c r="H16" s="545"/>
      <c r="I16" s="544"/>
      <c r="J16" s="545"/>
      <c r="K16" s="544"/>
      <c r="L16" s="545">
        <v>1979</v>
      </c>
      <c r="M16" s="544">
        <v>110368</v>
      </c>
      <c r="N16" s="545"/>
      <c r="O16" s="544"/>
      <c r="P16" s="544">
        <f t="shared" si="0"/>
        <v>111948</v>
      </c>
    </row>
    <row r="17" spans="1:16" x14ac:dyDescent="0.2">
      <c r="A17" s="307" t="s">
        <v>564</v>
      </c>
      <c r="B17" s="547"/>
      <c r="C17" s="544"/>
      <c r="D17" s="545"/>
      <c r="E17" s="544"/>
      <c r="F17" s="545"/>
      <c r="G17" s="544"/>
      <c r="H17" s="545"/>
      <c r="I17" s="544"/>
      <c r="J17" s="545"/>
      <c r="K17" s="544"/>
      <c r="L17" s="545">
        <v>150</v>
      </c>
      <c r="M17" s="544">
        <v>22719</v>
      </c>
      <c r="N17" s="545"/>
      <c r="O17" s="544"/>
      <c r="P17" s="544">
        <f t="shared" si="0"/>
        <v>22719</v>
      </c>
    </row>
    <row r="18" spans="1:16" x14ac:dyDescent="0.2">
      <c r="A18" s="307" t="s">
        <v>863</v>
      </c>
      <c r="B18" s="547"/>
      <c r="C18" s="544"/>
      <c r="D18" s="545"/>
      <c r="E18" s="544"/>
      <c r="F18" s="545"/>
      <c r="G18" s="544"/>
      <c r="H18" s="545"/>
      <c r="I18" s="544"/>
      <c r="J18" s="545"/>
      <c r="K18" s="544"/>
      <c r="L18" s="545">
        <v>638</v>
      </c>
      <c r="M18" s="544">
        <v>68787</v>
      </c>
      <c r="N18" s="545"/>
      <c r="O18" s="544"/>
      <c r="P18" s="544">
        <f t="shared" si="0"/>
        <v>68787</v>
      </c>
    </row>
    <row r="19" spans="1:16" x14ac:dyDescent="0.2">
      <c r="A19" s="307" t="s">
        <v>566</v>
      </c>
      <c r="B19" s="547"/>
      <c r="C19" s="544"/>
      <c r="D19" s="545"/>
      <c r="E19" s="544"/>
      <c r="F19" s="545"/>
      <c r="G19" s="544"/>
      <c r="H19" s="545"/>
      <c r="I19" s="544"/>
      <c r="J19" s="545"/>
      <c r="K19" s="544"/>
      <c r="L19" s="545">
        <v>201</v>
      </c>
      <c r="M19" s="544">
        <v>49460</v>
      </c>
      <c r="N19" s="545"/>
      <c r="O19" s="544"/>
      <c r="P19" s="544">
        <f t="shared" si="0"/>
        <v>49460</v>
      </c>
    </row>
    <row r="20" spans="1:16" x14ac:dyDescent="0.2">
      <c r="A20" s="436" t="s">
        <v>1353</v>
      </c>
      <c r="B20" s="547"/>
      <c r="C20" s="544"/>
      <c r="D20" s="545"/>
      <c r="E20" s="544"/>
      <c r="F20" s="545"/>
      <c r="G20" s="544"/>
      <c r="H20" s="545"/>
      <c r="I20" s="544"/>
      <c r="J20" s="545"/>
      <c r="K20" s="544"/>
      <c r="L20" s="545">
        <v>488</v>
      </c>
      <c r="M20" s="544">
        <v>36691</v>
      </c>
      <c r="N20" s="545"/>
      <c r="O20" s="544"/>
      <c r="P20" s="544">
        <f t="shared" si="0"/>
        <v>36691</v>
      </c>
    </row>
    <row r="21" spans="1:16" x14ac:dyDescent="0.2">
      <c r="A21" s="267" t="s">
        <v>840</v>
      </c>
      <c r="B21" s="551">
        <f t="shared" ref="B21:P21" si="1">SUM(B3:B20)</f>
        <v>2522</v>
      </c>
      <c r="C21" s="548">
        <f t="shared" si="1"/>
        <v>1580</v>
      </c>
      <c r="D21" s="551">
        <f t="shared" si="1"/>
        <v>323108</v>
      </c>
      <c r="E21" s="548">
        <f t="shared" si="1"/>
        <v>0</v>
      </c>
      <c r="F21" s="551">
        <f t="shared" si="1"/>
        <v>4414</v>
      </c>
      <c r="G21" s="548">
        <f t="shared" si="1"/>
        <v>0</v>
      </c>
      <c r="H21" s="551">
        <f t="shared" si="1"/>
        <v>41339</v>
      </c>
      <c r="I21" s="548">
        <f t="shared" si="1"/>
        <v>0</v>
      </c>
      <c r="J21" s="551">
        <f t="shared" si="1"/>
        <v>0</v>
      </c>
      <c r="K21" s="548">
        <f t="shared" si="1"/>
        <v>0</v>
      </c>
      <c r="L21" s="551">
        <f t="shared" si="1"/>
        <v>39806</v>
      </c>
      <c r="M21" s="548">
        <f t="shared" si="1"/>
        <v>2388570</v>
      </c>
      <c r="N21" s="551">
        <f t="shared" si="1"/>
        <v>70811</v>
      </c>
      <c r="O21" s="548">
        <f t="shared" si="1"/>
        <v>11427549</v>
      </c>
      <c r="P21" s="548">
        <f t="shared" si="1"/>
        <v>13817699</v>
      </c>
    </row>
    <row r="22" spans="1:16" x14ac:dyDescent="0.2">
      <c r="A22" s="307" t="s">
        <v>688</v>
      </c>
      <c r="B22" s="547"/>
      <c r="C22" s="544"/>
      <c r="D22" s="545"/>
      <c r="E22" s="544"/>
      <c r="F22" s="545"/>
      <c r="G22" s="544"/>
      <c r="H22" s="545"/>
      <c r="I22" s="544"/>
      <c r="J22" s="545"/>
      <c r="K22" s="544"/>
      <c r="L22" s="545">
        <v>19436</v>
      </c>
      <c r="M22" s="544">
        <v>1612743</v>
      </c>
      <c r="N22" s="545"/>
      <c r="O22" s="544"/>
      <c r="P22" s="544">
        <f t="shared" ref="P22" si="2">SUM(C22+E22+G22+I22+K22+M22+O22)</f>
        <v>1612743</v>
      </c>
    </row>
    <row r="23" spans="1:16" x14ac:dyDescent="0.2">
      <c r="A23" s="309" t="s">
        <v>147</v>
      </c>
      <c r="B23" s="552">
        <f>SUM(B21:B22)</f>
        <v>2522</v>
      </c>
      <c r="C23" s="549">
        <f t="shared" ref="C23:K23" si="3">SUM(C21:C22)</f>
        <v>1580</v>
      </c>
      <c r="D23" s="552">
        <f t="shared" si="3"/>
        <v>323108</v>
      </c>
      <c r="E23" s="549">
        <f t="shared" si="3"/>
        <v>0</v>
      </c>
      <c r="F23" s="552">
        <f t="shared" si="3"/>
        <v>4414</v>
      </c>
      <c r="G23" s="549">
        <f t="shared" si="3"/>
        <v>0</v>
      </c>
      <c r="H23" s="552">
        <f t="shared" si="3"/>
        <v>41339</v>
      </c>
      <c r="I23" s="549">
        <f t="shared" si="3"/>
        <v>0</v>
      </c>
      <c r="J23" s="552">
        <f t="shared" si="3"/>
        <v>0</v>
      </c>
      <c r="K23" s="549">
        <f t="shared" si="3"/>
        <v>0</v>
      </c>
      <c r="L23" s="552">
        <f>SUM(L21:L22)</f>
        <v>59242</v>
      </c>
      <c r="M23" s="549">
        <f>SUM(M21:M22)</f>
        <v>4001313</v>
      </c>
      <c r="N23" s="552">
        <f>SUM(N21:N22)</f>
        <v>70811</v>
      </c>
      <c r="O23" s="549">
        <f>SUM(O21:O22)</f>
        <v>11427549</v>
      </c>
      <c r="P23" s="549">
        <f>SUM(P21:P22)</f>
        <v>15430442</v>
      </c>
    </row>
  </sheetData>
  <mergeCells count="8">
    <mergeCell ref="L1:M1"/>
    <mergeCell ref="N1:O1"/>
    <mergeCell ref="A1:A2"/>
    <mergeCell ref="B1:C1"/>
    <mergeCell ref="D1:E1"/>
    <mergeCell ref="F1:G1"/>
    <mergeCell ref="H1:I1"/>
    <mergeCell ref="J1:K1"/>
  </mergeCells>
  <printOptions horizontalCentered="1" verticalCentered="1"/>
  <pageMargins left="0.39370078740157483" right="0.39370078740157483" top="0.9055118110236221" bottom="0.27559055118110237" header="0.39370078740157483" footer="0.51181102362204722"/>
  <pageSetup paperSize="9" scale="80" orientation="landscape" r:id="rId1"/>
  <headerFooter alignWithMargins="0">
    <oddHeader>&amp;C&amp;"Times New Roman CE,Félkövér dőlt"ZALAEGERSZEG MEGYEI  JOGÚ  VÁROS  ÖNKORMÁNYZATA
ÉS KÖLTSÉGVETÉSI SZERVEI KEZELÉSÉBEN LÉVŐ, MÉRLEGBEN NEM SZEREPLŐ ESZKÖZÖK
2025.  ÉVBEN
&amp;R&amp;"Times New Roman CE,Félkövér dőlt"22. melléklet
Adatok: ezer Ft-ban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zoomScaleNormal="90" workbookViewId="0">
      <selection activeCell="I8" sqref="I8"/>
    </sheetView>
  </sheetViews>
  <sheetFormatPr defaultRowHeight="12.75" x14ac:dyDescent="0.2"/>
  <cols>
    <col min="1" max="1" width="7.83203125" style="291" customWidth="1"/>
    <col min="2" max="2" width="39" style="293" customWidth="1"/>
    <col min="3" max="3" width="14.83203125" style="293" customWidth="1"/>
    <col min="4" max="4" width="14.6640625" style="293" customWidth="1"/>
    <col min="5" max="6" width="17.6640625" style="296" customWidth="1"/>
    <col min="7" max="8" width="17.6640625" style="297" customWidth="1"/>
    <col min="9" max="9" width="25.5" style="291" customWidth="1"/>
    <col min="10" max="10" width="14.1640625" style="291" customWidth="1"/>
    <col min="11" max="11" width="13.83203125" style="291" customWidth="1"/>
    <col min="12" max="12" width="16.6640625" style="291" customWidth="1"/>
    <col min="13" max="256" width="9.33203125" style="293"/>
    <col min="257" max="257" width="7.83203125" style="293" customWidth="1"/>
    <col min="258" max="258" width="39" style="293" customWidth="1"/>
    <col min="259" max="259" width="14.83203125" style="293" customWidth="1"/>
    <col min="260" max="260" width="14.6640625" style="293" customWidth="1"/>
    <col min="261" max="264" width="17.6640625" style="293" customWidth="1"/>
    <col min="265" max="266" width="14.1640625" style="293" customWidth="1"/>
    <col min="267" max="267" width="13.83203125" style="293" customWidth="1"/>
    <col min="268" max="268" width="16.6640625" style="293" customWidth="1"/>
    <col min="269" max="512" width="9.33203125" style="293"/>
    <col min="513" max="513" width="7.83203125" style="293" customWidth="1"/>
    <col min="514" max="514" width="39" style="293" customWidth="1"/>
    <col min="515" max="515" width="14.83203125" style="293" customWidth="1"/>
    <col min="516" max="516" width="14.6640625" style="293" customWidth="1"/>
    <col min="517" max="520" width="17.6640625" style="293" customWidth="1"/>
    <col min="521" max="522" width="14.1640625" style="293" customWidth="1"/>
    <col min="523" max="523" width="13.83203125" style="293" customWidth="1"/>
    <col min="524" max="524" width="16.6640625" style="293" customWidth="1"/>
    <col min="525" max="768" width="9.33203125" style="293"/>
    <col min="769" max="769" width="7.83203125" style="293" customWidth="1"/>
    <col min="770" max="770" width="39" style="293" customWidth="1"/>
    <col min="771" max="771" width="14.83203125" style="293" customWidth="1"/>
    <col min="772" max="772" width="14.6640625" style="293" customWidth="1"/>
    <col min="773" max="776" width="17.6640625" style="293" customWidth="1"/>
    <col min="777" max="778" width="14.1640625" style="293" customWidth="1"/>
    <col min="779" max="779" width="13.83203125" style="293" customWidth="1"/>
    <col min="780" max="780" width="16.6640625" style="293" customWidth="1"/>
    <col min="781" max="1024" width="9.33203125" style="293"/>
    <col min="1025" max="1025" width="7.83203125" style="293" customWidth="1"/>
    <col min="1026" max="1026" width="39" style="293" customWidth="1"/>
    <col min="1027" max="1027" width="14.83203125" style="293" customWidth="1"/>
    <col min="1028" max="1028" width="14.6640625" style="293" customWidth="1"/>
    <col min="1029" max="1032" width="17.6640625" style="293" customWidth="1"/>
    <col min="1033" max="1034" width="14.1640625" style="293" customWidth="1"/>
    <col min="1035" max="1035" width="13.83203125" style="293" customWidth="1"/>
    <col min="1036" max="1036" width="16.6640625" style="293" customWidth="1"/>
    <col min="1037" max="1280" width="9.33203125" style="293"/>
    <col min="1281" max="1281" width="7.83203125" style="293" customWidth="1"/>
    <col min="1282" max="1282" width="39" style="293" customWidth="1"/>
    <col min="1283" max="1283" width="14.83203125" style="293" customWidth="1"/>
    <col min="1284" max="1284" width="14.6640625" style="293" customWidth="1"/>
    <col min="1285" max="1288" width="17.6640625" style="293" customWidth="1"/>
    <col min="1289" max="1290" width="14.1640625" style="293" customWidth="1"/>
    <col min="1291" max="1291" width="13.83203125" style="293" customWidth="1"/>
    <col min="1292" max="1292" width="16.6640625" style="293" customWidth="1"/>
    <col min="1293" max="1536" width="9.33203125" style="293"/>
    <col min="1537" max="1537" width="7.83203125" style="293" customWidth="1"/>
    <col min="1538" max="1538" width="39" style="293" customWidth="1"/>
    <col min="1539" max="1539" width="14.83203125" style="293" customWidth="1"/>
    <col min="1540" max="1540" width="14.6640625" style="293" customWidth="1"/>
    <col min="1541" max="1544" width="17.6640625" style="293" customWidth="1"/>
    <col min="1545" max="1546" width="14.1640625" style="293" customWidth="1"/>
    <col min="1547" max="1547" width="13.83203125" style="293" customWidth="1"/>
    <col min="1548" max="1548" width="16.6640625" style="293" customWidth="1"/>
    <col min="1549" max="1792" width="9.33203125" style="293"/>
    <col min="1793" max="1793" width="7.83203125" style="293" customWidth="1"/>
    <col min="1794" max="1794" width="39" style="293" customWidth="1"/>
    <col min="1795" max="1795" width="14.83203125" style="293" customWidth="1"/>
    <col min="1796" max="1796" width="14.6640625" style="293" customWidth="1"/>
    <col min="1797" max="1800" width="17.6640625" style="293" customWidth="1"/>
    <col min="1801" max="1802" width="14.1640625" style="293" customWidth="1"/>
    <col min="1803" max="1803" width="13.83203125" style="293" customWidth="1"/>
    <col min="1804" max="1804" width="16.6640625" style="293" customWidth="1"/>
    <col min="1805" max="2048" width="9.33203125" style="293"/>
    <col min="2049" max="2049" width="7.83203125" style="293" customWidth="1"/>
    <col min="2050" max="2050" width="39" style="293" customWidth="1"/>
    <col min="2051" max="2051" width="14.83203125" style="293" customWidth="1"/>
    <col min="2052" max="2052" width="14.6640625" style="293" customWidth="1"/>
    <col min="2053" max="2056" width="17.6640625" style="293" customWidth="1"/>
    <col min="2057" max="2058" width="14.1640625" style="293" customWidth="1"/>
    <col min="2059" max="2059" width="13.83203125" style="293" customWidth="1"/>
    <col min="2060" max="2060" width="16.6640625" style="293" customWidth="1"/>
    <col min="2061" max="2304" width="9.33203125" style="293"/>
    <col min="2305" max="2305" width="7.83203125" style="293" customWidth="1"/>
    <col min="2306" max="2306" width="39" style="293" customWidth="1"/>
    <col min="2307" max="2307" width="14.83203125" style="293" customWidth="1"/>
    <col min="2308" max="2308" width="14.6640625" style="293" customWidth="1"/>
    <col min="2309" max="2312" width="17.6640625" style="293" customWidth="1"/>
    <col min="2313" max="2314" width="14.1640625" style="293" customWidth="1"/>
    <col min="2315" max="2315" width="13.83203125" style="293" customWidth="1"/>
    <col min="2316" max="2316" width="16.6640625" style="293" customWidth="1"/>
    <col min="2317" max="2560" width="9.33203125" style="293"/>
    <col min="2561" max="2561" width="7.83203125" style="293" customWidth="1"/>
    <col min="2562" max="2562" width="39" style="293" customWidth="1"/>
    <col min="2563" max="2563" width="14.83203125" style="293" customWidth="1"/>
    <col min="2564" max="2564" width="14.6640625" style="293" customWidth="1"/>
    <col min="2565" max="2568" width="17.6640625" style="293" customWidth="1"/>
    <col min="2569" max="2570" width="14.1640625" style="293" customWidth="1"/>
    <col min="2571" max="2571" width="13.83203125" style="293" customWidth="1"/>
    <col min="2572" max="2572" width="16.6640625" style="293" customWidth="1"/>
    <col min="2573" max="2816" width="9.33203125" style="293"/>
    <col min="2817" max="2817" width="7.83203125" style="293" customWidth="1"/>
    <col min="2818" max="2818" width="39" style="293" customWidth="1"/>
    <col min="2819" max="2819" width="14.83203125" style="293" customWidth="1"/>
    <col min="2820" max="2820" width="14.6640625" style="293" customWidth="1"/>
    <col min="2821" max="2824" width="17.6640625" style="293" customWidth="1"/>
    <col min="2825" max="2826" width="14.1640625" style="293" customWidth="1"/>
    <col min="2827" max="2827" width="13.83203125" style="293" customWidth="1"/>
    <col min="2828" max="2828" width="16.6640625" style="293" customWidth="1"/>
    <col min="2829" max="3072" width="9.33203125" style="293"/>
    <col min="3073" max="3073" width="7.83203125" style="293" customWidth="1"/>
    <col min="3074" max="3074" width="39" style="293" customWidth="1"/>
    <col min="3075" max="3075" width="14.83203125" style="293" customWidth="1"/>
    <col min="3076" max="3076" width="14.6640625" style="293" customWidth="1"/>
    <col min="3077" max="3080" width="17.6640625" style="293" customWidth="1"/>
    <col min="3081" max="3082" width="14.1640625" style="293" customWidth="1"/>
    <col min="3083" max="3083" width="13.83203125" style="293" customWidth="1"/>
    <col min="3084" max="3084" width="16.6640625" style="293" customWidth="1"/>
    <col min="3085" max="3328" width="9.33203125" style="293"/>
    <col min="3329" max="3329" width="7.83203125" style="293" customWidth="1"/>
    <col min="3330" max="3330" width="39" style="293" customWidth="1"/>
    <col min="3331" max="3331" width="14.83203125" style="293" customWidth="1"/>
    <col min="3332" max="3332" width="14.6640625" style="293" customWidth="1"/>
    <col min="3333" max="3336" width="17.6640625" style="293" customWidth="1"/>
    <col min="3337" max="3338" width="14.1640625" style="293" customWidth="1"/>
    <col min="3339" max="3339" width="13.83203125" style="293" customWidth="1"/>
    <col min="3340" max="3340" width="16.6640625" style="293" customWidth="1"/>
    <col min="3341" max="3584" width="9.33203125" style="293"/>
    <col min="3585" max="3585" width="7.83203125" style="293" customWidth="1"/>
    <col min="3586" max="3586" width="39" style="293" customWidth="1"/>
    <col min="3587" max="3587" width="14.83203125" style="293" customWidth="1"/>
    <col min="3588" max="3588" width="14.6640625" style="293" customWidth="1"/>
    <col min="3589" max="3592" width="17.6640625" style="293" customWidth="1"/>
    <col min="3593" max="3594" width="14.1640625" style="293" customWidth="1"/>
    <col min="3595" max="3595" width="13.83203125" style="293" customWidth="1"/>
    <col min="3596" max="3596" width="16.6640625" style="293" customWidth="1"/>
    <col min="3597" max="3840" width="9.33203125" style="293"/>
    <col min="3841" max="3841" width="7.83203125" style="293" customWidth="1"/>
    <col min="3842" max="3842" width="39" style="293" customWidth="1"/>
    <col min="3843" max="3843" width="14.83203125" style="293" customWidth="1"/>
    <col min="3844" max="3844" width="14.6640625" style="293" customWidth="1"/>
    <col min="3845" max="3848" width="17.6640625" style="293" customWidth="1"/>
    <col min="3849" max="3850" width="14.1640625" style="293" customWidth="1"/>
    <col min="3851" max="3851" width="13.83203125" style="293" customWidth="1"/>
    <col min="3852" max="3852" width="16.6640625" style="293" customWidth="1"/>
    <col min="3853" max="4096" width="9.33203125" style="293"/>
    <col min="4097" max="4097" width="7.83203125" style="293" customWidth="1"/>
    <col min="4098" max="4098" width="39" style="293" customWidth="1"/>
    <col min="4099" max="4099" width="14.83203125" style="293" customWidth="1"/>
    <col min="4100" max="4100" width="14.6640625" style="293" customWidth="1"/>
    <col min="4101" max="4104" width="17.6640625" style="293" customWidth="1"/>
    <col min="4105" max="4106" width="14.1640625" style="293" customWidth="1"/>
    <col min="4107" max="4107" width="13.83203125" style="293" customWidth="1"/>
    <col min="4108" max="4108" width="16.6640625" style="293" customWidth="1"/>
    <col min="4109" max="4352" width="9.33203125" style="293"/>
    <col min="4353" max="4353" width="7.83203125" style="293" customWidth="1"/>
    <col min="4354" max="4354" width="39" style="293" customWidth="1"/>
    <col min="4355" max="4355" width="14.83203125" style="293" customWidth="1"/>
    <col min="4356" max="4356" width="14.6640625" style="293" customWidth="1"/>
    <col min="4357" max="4360" width="17.6640625" style="293" customWidth="1"/>
    <col min="4361" max="4362" width="14.1640625" style="293" customWidth="1"/>
    <col min="4363" max="4363" width="13.83203125" style="293" customWidth="1"/>
    <col min="4364" max="4364" width="16.6640625" style="293" customWidth="1"/>
    <col min="4365" max="4608" width="9.33203125" style="293"/>
    <col min="4609" max="4609" width="7.83203125" style="293" customWidth="1"/>
    <col min="4610" max="4610" width="39" style="293" customWidth="1"/>
    <col min="4611" max="4611" width="14.83203125" style="293" customWidth="1"/>
    <col min="4612" max="4612" width="14.6640625" style="293" customWidth="1"/>
    <col min="4613" max="4616" width="17.6640625" style="293" customWidth="1"/>
    <col min="4617" max="4618" width="14.1640625" style="293" customWidth="1"/>
    <col min="4619" max="4619" width="13.83203125" style="293" customWidth="1"/>
    <col min="4620" max="4620" width="16.6640625" style="293" customWidth="1"/>
    <col min="4621" max="4864" width="9.33203125" style="293"/>
    <col min="4865" max="4865" width="7.83203125" style="293" customWidth="1"/>
    <col min="4866" max="4866" width="39" style="293" customWidth="1"/>
    <col min="4867" max="4867" width="14.83203125" style="293" customWidth="1"/>
    <col min="4868" max="4868" width="14.6640625" style="293" customWidth="1"/>
    <col min="4869" max="4872" width="17.6640625" style="293" customWidth="1"/>
    <col min="4873" max="4874" width="14.1640625" style="293" customWidth="1"/>
    <col min="4875" max="4875" width="13.83203125" style="293" customWidth="1"/>
    <col min="4876" max="4876" width="16.6640625" style="293" customWidth="1"/>
    <col min="4877" max="5120" width="9.33203125" style="293"/>
    <col min="5121" max="5121" width="7.83203125" style="293" customWidth="1"/>
    <col min="5122" max="5122" width="39" style="293" customWidth="1"/>
    <col min="5123" max="5123" width="14.83203125" style="293" customWidth="1"/>
    <col min="5124" max="5124" width="14.6640625" style="293" customWidth="1"/>
    <col min="5125" max="5128" width="17.6640625" style="293" customWidth="1"/>
    <col min="5129" max="5130" width="14.1640625" style="293" customWidth="1"/>
    <col min="5131" max="5131" width="13.83203125" style="293" customWidth="1"/>
    <col min="5132" max="5132" width="16.6640625" style="293" customWidth="1"/>
    <col min="5133" max="5376" width="9.33203125" style="293"/>
    <col min="5377" max="5377" width="7.83203125" style="293" customWidth="1"/>
    <col min="5378" max="5378" width="39" style="293" customWidth="1"/>
    <col min="5379" max="5379" width="14.83203125" style="293" customWidth="1"/>
    <col min="5380" max="5380" width="14.6640625" style="293" customWidth="1"/>
    <col min="5381" max="5384" width="17.6640625" style="293" customWidth="1"/>
    <col min="5385" max="5386" width="14.1640625" style="293" customWidth="1"/>
    <col min="5387" max="5387" width="13.83203125" style="293" customWidth="1"/>
    <col min="5388" max="5388" width="16.6640625" style="293" customWidth="1"/>
    <col min="5389" max="5632" width="9.33203125" style="293"/>
    <col min="5633" max="5633" width="7.83203125" style="293" customWidth="1"/>
    <col min="5634" max="5634" width="39" style="293" customWidth="1"/>
    <col min="5635" max="5635" width="14.83203125" style="293" customWidth="1"/>
    <col min="5636" max="5636" width="14.6640625" style="293" customWidth="1"/>
    <col min="5637" max="5640" width="17.6640625" style="293" customWidth="1"/>
    <col min="5641" max="5642" width="14.1640625" style="293" customWidth="1"/>
    <col min="5643" max="5643" width="13.83203125" style="293" customWidth="1"/>
    <col min="5644" max="5644" width="16.6640625" style="293" customWidth="1"/>
    <col min="5645" max="5888" width="9.33203125" style="293"/>
    <col min="5889" max="5889" width="7.83203125" style="293" customWidth="1"/>
    <col min="5890" max="5890" width="39" style="293" customWidth="1"/>
    <col min="5891" max="5891" width="14.83203125" style="293" customWidth="1"/>
    <col min="5892" max="5892" width="14.6640625" style="293" customWidth="1"/>
    <col min="5893" max="5896" width="17.6640625" style="293" customWidth="1"/>
    <col min="5897" max="5898" width="14.1640625" style="293" customWidth="1"/>
    <col min="5899" max="5899" width="13.83203125" style="293" customWidth="1"/>
    <col min="5900" max="5900" width="16.6640625" style="293" customWidth="1"/>
    <col min="5901" max="6144" width="9.33203125" style="293"/>
    <col min="6145" max="6145" width="7.83203125" style="293" customWidth="1"/>
    <col min="6146" max="6146" width="39" style="293" customWidth="1"/>
    <col min="6147" max="6147" width="14.83203125" style="293" customWidth="1"/>
    <col min="6148" max="6148" width="14.6640625" style="293" customWidth="1"/>
    <col min="6149" max="6152" width="17.6640625" style="293" customWidth="1"/>
    <col min="6153" max="6154" width="14.1640625" style="293" customWidth="1"/>
    <col min="6155" max="6155" width="13.83203125" style="293" customWidth="1"/>
    <col min="6156" max="6156" width="16.6640625" style="293" customWidth="1"/>
    <col min="6157" max="6400" width="9.33203125" style="293"/>
    <col min="6401" max="6401" width="7.83203125" style="293" customWidth="1"/>
    <col min="6402" max="6402" width="39" style="293" customWidth="1"/>
    <col min="6403" max="6403" width="14.83203125" style="293" customWidth="1"/>
    <col min="6404" max="6404" width="14.6640625" style="293" customWidth="1"/>
    <col min="6405" max="6408" width="17.6640625" style="293" customWidth="1"/>
    <col min="6409" max="6410" width="14.1640625" style="293" customWidth="1"/>
    <col min="6411" max="6411" width="13.83203125" style="293" customWidth="1"/>
    <col min="6412" max="6412" width="16.6640625" style="293" customWidth="1"/>
    <col min="6413" max="6656" width="9.33203125" style="293"/>
    <col min="6657" max="6657" width="7.83203125" style="293" customWidth="1"/>
    <col min="6658" max="6658" width="39" style="293" customWidth="1"/>
    <col min="6659" max="6659" width="14.83203125" style="293" customWidth="1"/>
    <col min="6660" max="6660" width="14.6640625" style="293" customWidth="1"/>
    <col min="6661" max="6664" width="17.6640625" style="293" customWidth="1"/>
    <col min="6665" max="6666" width="14.1640625" style="293" customWidth="1"/>
    <col min="6667" max="6667" width="13.83203125" style="293" customWidth="1"/>
    <col min="6668" max="6668" width="16.6640625" style="293" customWidth="1"/>
    <col min="6669" max="6912" width="9.33203125" style="293"/>
    <col min="6913" max="6913" width="7.83203125" style="293" customWidth="1"/>
    <col min="6914" max="6914" width="39" style="293" customWidth="1"/>
    <col min="6915" max="6915" width="14.83203125" style="293" customWidth="1"/>
    <col min="6916" max="6916" width="14.6640625" style="293" customWidth="1"/>
    <col min="6917" max="6920" width="17.6640625" style="293" customWidth="1"/>
    <col min="6921" max="6922" width="14.1640625" style="293" customWidth="1"/>
    <col min="6923" max="6923" width="13.83203125" style="293" customWidth="1"/>
    <col min="6924" max="6924" width="16.6640625" style="293" customWidth="1"/>
    <col min="6925" max="7168" width="9.33203125" style="293"/>
    <col min="7169" max="7169" width="7.83203125" style="293" customWidth="1"/>
    <col min="7170" max="7170" width="39" style="293" customWidth="1"/>
    <col min="7171" max="7171" width="14.83203125" style="293" customWidth="1"/>
    <col min="7172" max="7172" width="14.6640625" style="293" customWidth="1"/>
    <col min="7173" max="7176" width="17.6640625" style="293" customWidth="1"/>
    <col min="7177" max="7178" width="14.1640625" style="293" customWidth="1"/>
    <col min="7179" max="7179" width="13.83203125" style="293" customWidth="1"/>
    <col min="7180" max="7180" width="16.6640625" style="293" customWidth="1"/>
    <col min="7181" max="7424" width="9.33203125" style="293"/>
    <col min="7425" max="7425" width="7.83203125" style="293" customWidth="1"/>
    <col min="7426" max="7426" width="39" style="293" customWidth="1"/>
    <col min="7427" max="7427" width="14.83203125" style="293" customWidth="1"/>
    <col min="7428" max="7428" width="14.6640625" style="293" customWidth="1"/>
    <col min="7429" max="7432" width="17.6640625" style="293" customWidth="1"/>
    <col min="7433" max="7434" width="14.1640625" style="293" customWidth="1"/>
    <col min="7435" max="7435" width="13.83203125" style="293" customWidth="1"/>
    <col min="7436" max="7436" width="16.6640625" style="293" customWidth="1"/>
    <col min="7437" max="7680" width="9.33203125" style="293"/>
    <col min="7681" max="7681" width="7.83203125" style="293" customWidth="1"/>
    <col min="7682" max="7682" width="39" style="293" customWidth="1"/>
    <col min="7683" max="7683" width="14.83203125" style="293" customWidth="1"/>
    <col min="7684" max="7684" width="14.6640625" style="293" customWidth="1"/>
    <col min="7685" max="7688" width="17.6640625" style="293" customWidth="1"/>
    <col min="7689" max="7690" width="14.1640625" style="293" customWidth="1"/>
    <col min="7691" max="7691" width="13.83203125" style="293" customWidth="1"/>
    <col min="7692" max="7692" width="16.6640625" style="293" customWidth="1"/>
    <col min="7693" max="7936" width="9.33203125" style="293"/>
    <col min="7937" max="7937" width="7.83203125" style="293" customWidth="1"/>
    <col min="7938" max="7938" width="39" style="293" customWidth="1"/>
    <col min="7939" max="7939" width="14.83203125" style="293" customWidth="1"/>
    <col min="7940" max="7940" width="14.6640625" style="293" customWidth="1"/>
    <col min="7941" max="7944" width="17.6640625" style="293" customWidth="1"/>
    <col min="7945" max="7946" width="14.1640625" style="293" customWidth="1"/>
    <col min="7947" max="7947" width="13.83203125" style="293" customWidth="1"/>
    <col min="7948" max="7948" width="16.6640625" style="293" customWidth="1"/>
    <col min="7949" max="8192" width="9.33203125" style="293"/>
    <col min="8193" max="8193" width="7.83203125" style="293" customWidth="1"/>
    <col min="8194" max="8194" width="39" style="293" customWidth="1"/>
    <col min="8195" max="8195" width="14.83203125" style="293" customWidth="1"/>
    <col min="8196" max="8196" width="14.6640625" style="293" customWidth="1"/>
    <col min="8197" max="8200" width="17.6640625" style="293" customWidth="1"/>
    <col min="8201" max="8202" width="14.1640625" style="293" customWidth="1"/>
    <col min="8203" max="8203" width="13.83203125" style="293" customWidth="1"/>
    <col min="8204" max="8204" width="16.6640625" style="293" customWidth="1"/>
    <col min="8205" max="8448" width="9.33203125" style="293"/>
    <col min="8449" max="8449" width="7.83203125" style="293" customWidth="1"/>
    <col min="8450" max="8450" width="39" style="293" customWidth="1"/>
    <col min="8451" max="8451" width="14.83203125" style="293" customWidth="1"/>
    <col min="8452" max="8452" width="14.6640625" style="293" customWidth="1"/>
    <col min="8453" max="8456" width="17.6640625" style="293" customWidth="1"/>
    <col min="8457" max="8458" width="14.1640625" style="293" customWidth="1"/>
    <col min="8459" max="8459" width="13.83203125" style="293" customWidth="1"/>
    <col min="8460" max="8460" width="16.6640625" style="293" customWidth="1"/>
    <col min="8461" max="8704" width="9.33203125" style="293"/>
    <col min="8705" max="8705" width="7.83203125" style="293" customWidth="1"/>
    <col min="8706" max="8706" width="39" style="293" customWidth="1"/>
    <col min="8707" max="8707" width="14.83203125" style="293" customWidth="1"/>
    <col min="8708" max="8708" width="14.6640625" style="293" customWidth="1"/>
    <col min="8709" max="8712" width="17.6640625" style="293" customWidth="1"/>
    <col min="8713" max="8714" width="14.1640625" style="293" customWidth="1"/>
    <col min="8715" max="8715" width="13.83203125" style="293" customWidth="1"/>
    <col min="8716" max="8716" width="16.6640625" style="293" customWidth="1"/>
    <col min="8717" max="8960" width="9.33203125" style="293"/>
    <col min="8961" max="8961" width="7.83203125" style="293" customWidth="1"/>
    <col min="8962" max="8962" width="39" style="293" customWidth="1"/>
    <col min="8963" max="8963" width="14.83203125" style="293" customWidth="1"/>
    <col min="8964" max="8964" width="14.6640625" style="293" customWidth="1"/>
    <col min="8965" max="8968" width="17.6640625" style="293" customWidth="1"/>
    <col min="8969" max="8970" width="14.1640625" style="293" customWidth="1"/>
    <col min="8971" max="8971" width="13.83203125" style="293" customWidth="1"/>
    <col min="8972" max="8972" width="16.6640625" style="293" customWidth="1"/>
    <col min="8973" max="9216" width="9.33203125" style="293"/>
    <col min="9217" max="9217" width="7.83203125" style="293" customWidth="1"/>
    <col min="9218" max="9218" width="39" style="293" customWidth="1"/>
    <col min="9219" max="9219" width="14.83203125" style="293" customWidth="1"/>
    <col min="9220" max="9220" width="14.6640625" style="293" customWidth="1"/>
    <col min="9221" max="9224" width="17.6640625" style="293" customWidth="1"/>
    <col min="9225" max="9226" width="14.1640625" style="293" customWidth="1"/>
    <col min="9227" max="9227" width="13.83203125" style="293" customWidth="1"/>
    <col min="9228" max="9228" width="16.6640625" style="293" customWidth="1"/>
    <col min="9229" max="9472" width="9.33203125" style="293"/>
    <col min="9473" max="9473" width="7.83203125" style="293" customWidth="1"/>
    <col min="9474" max="9474" width="39" style="293" customWidth="1"/>
    <col min="9475" max="9475" width="14.83203125" style="293" customWidth="1"/>
    <col min="9476" max="9476" width="14.6640625" style="293" customWidth="1"/>
    <col min="9477" max="9480" width="17.6640625" style="293" customWidth="1"/>
    <col min="9481" max="9482" width="14.1640625" style="293" customWidth="1"/>
    <col min="9483" max="9483" width="13.83203125" style="293" customWidth="1"/>
    <col min="9484" max="9484" width="16.6640625" style="293" customWidth="1"/>
    <col min="9485" max="9728" width="9.33203125" style="293"/>
    <col min="9729" max="9729" width="7.83203125" style="293" customWidth="1"/>
    <col min="9730" max="9730" width="39" style="293" customWidth="1"/>
    <col min="9731" max="9731" width="14.83203125" style="293" customWidth="1"/>
    <col min="9732" max="9732" width="14.6640625" style="293" customWidth="1"/>
    <col min="9733" max="9736" width="17.6640625" style="293" customWidth="1"/>
    <col min="9737" max="9738" width="14.1640625" style="293" customWidth="1"/>
    <col min="9739" max="9739" width="13.83203125" style="293" customWidth="1"/>
    <col min="9740" max="9740" width="16.6640625" style="293" customWidth="1"/>
    <col min="9741" max="9984" width="9.33203125" style="293"/>
    <col min="9985" max="9985" width="7.83203125" style="293" customWidth="1"/>
    <col min="9986" max="9986" width="39" style="293" customWidth="1"/>
    <col min="9987" max="9987" width="14.83203125" style="293" customWidth="1"/>
    <col min="9988" max="9988" width="14.6640625" style="293" customWidth="1"/>
    <col min="9989" max="9992" width="17.6640625" style="293" customWidth="1"/>
    <col min="9993" max="9994" width="14.1640625" style="293" customWidth="1"/>
    <col min="9995" max="9995" width="13.83203125" style="293" customWidth="1"/>
    <col min="9996" max="9996" width="16.6640625" style="293" customWidth="1"/>
    <col min="9997" max="10240" width="9.33203125" style="293"/>
    <col min="10241" max="10241" width="7.83203125" style="293" customWidth="1"/>
    <col min="10242" max="10242" width="39" style="293" customWidth="1"/>
    <col min="10243" max="10243" width="14.83203125" style="293" customWidth="1"/>
    <col min="10244" max="10244" width="14.6640625" style="293" customWidth="1"/>
    <col min="10245" max="10248" width="17.6640625" style="293" customWidth="1"/>
    <col min="10249" max="10250" width="14.1640625" style="293" customWidth="1"/>
    <col min="10251" max="10251" width="13.83203125" style="293" customWidth="1"/>
    <col min="10252" max="10252" width="16.6640625" style="293" customWidth="1"/>
    <col min="10253" max="10496" width="9.33203125" style="293"/>
    <col min="10497" max="10497" width="7.83203125" style="293" customWidth="1"/>
    <col min="10498" max="10498" width="39" style="293" customWidth="1"/>
    <col min="10499" max="10499" width="14.83203125" style="293" customWidth="1"/>
    <col min="10500" max="10500" width="14.6640625" style="293" customWidth="1"/>
    <col min="10501" max="10504" width="17.6640625" style="293" customWidth="1"/>
    <col min="10505" max="10506" width="14.1640625" style="293" customWidth="1"/>
    <col min="10507" max="10507" width="13.83203125" style="293" customWidth="1"/>
    <col min="10508" max="10508" width="16.6640625" style="293" customWidth="1"/>
    <col min="10509" max="10752" width="9.33203125" style="293"/>
    <col min="10753" max="10753" width="7.83203125" style="293" customWidth="1"/>
    <col min="10754" max="10754" width="39" style="293" customWidth="1"/>
    <col min="10755" max="10755" width="14.83203125" style="293" customWidth="1"/>
    <col min="10756" max="10756" width="14.6640625" style="293" customWidth="1"/>
    <col min="10757" max="10760" width="17.6640625" style="293" customWidth="1"/>
    <col min="10761" max="10762" width="14.1640625" style="293" customWidth="1"/>
    <col min="10763" max="10763" width="13.83203125" style="293" customWidth="1"/>
    <col min="10764" max="10764" width="16.6640625" style="293" customWidth="1"/>
    <col min="10765" max="11008" width="9.33203125" style="293"/>
    <col min="11009" max="11009" width="7.83203125" style="293" customWidth="1"/>
    <col min="11010" max="11010" width="39" style="293" customWidth="1"/>
    <col min="11011" max="11011" width="14.83203125" style="293" customWidth="1"/>
    <col min="11012" max="11012" width="14.6640625" style="293" customWidth="1"/>
    <col min="11013" max="11016" width="17.6640625" style="293" customWidth="1"/>
    <col min="11017" max="11018" width="14.1640625" style="293" customWidth="1"/>
    <col min="11019" max="11019" width="13.83203125" style="293" customWidth="1"/>
    <col min="11020" max="11020" width="16.6640625" style="293" customWidth="1"/>
    <col min="11021" max="11264" width="9.33203125" style="293"/>
    <col min="11265" max="11265" width="7.83203125" style="293" customWidth="1"/>
    <col min="11266" max="11266" width="39" style="293" customWidth="1"/>
    <col min="11267" max="11267" width="14.83203125" style="293" customWidth="1"/>
    <col min="11268" max="11268" width="14.6640625" style="293" customWidth="1"/>
    <col min="11269" max="11272" width="17.6640625" style="293" customWidth="1"/>
    <col min="11273" max="11274" width="14.1640625" style="293" customWidth="1"/>
    <col min="11275" max="11275" width="13.83203125" style="293" customWidth="1"/>
    <col min="11276" max="11276" width="16.6640625" style="293" customWidth="1"/>
    <col min="11277" max="11520" width="9.33203125" style="293"/>
    <col min="11521" max="11521" width="7.83203125" style="293" customWidth="1"/>
    <col min="11522" max="11522" width="39" style="293" customWidth="1"/>
    <col min="11523" max="11523" width="14.83203125" style="293" customWidth="1"/>
    <col min="11524" max="11524" width="14.6640625" style="293" customWidth="1"/>
    <col min="11525" max="11528" width="17.6640625" style="293" customWidth="1"/>
    <col min="11529" max="11530" width="14.1640625" style="293" customWidth="1"/>
    <col min="11531" max="11531" width="13.83203125" style="293" customWidth="1"/>
    <col min="11532" max="11532" width="16.6640625" style="293" customWidth="1"/>
    <col min="11533" max="11776" width="9.33203125" style="293"/>
    <col min="11777" max="11777" width="7.83203125" style="293" customWidth="1"/>
    <col min="11778" max="11778" width="39" style="293" customWidth="1"/>
    <col min="11779" max="11779" width="14.83203125" style="293" customWidth="1"/>
    <col min="11780" max="11780" width="14.6640625" style="293" customWidth="1"/>
    <col min="11781" max="11784" width="17.6640625" style="293" customWidth="1"/>
    <col min="11785" max="11786" width="14.1640625" style="293" customWidth="1"/>
    <col min="11787" max="11787" width="13.83203125" style="293" customWidth="1"/>
    <col min="11788" max="11788" width="16.6640625" style="293" customWidth="1"/>
    <col min="11789" max="12032" width="9.33203125" style="293"/>
    <col min="12033" max="12033" width="7.83203125" style="293" customWidth="1"/>
    <col min="12034" max="12034" width="39" style="293" customWidth="1"/>
    <col min="12035" max="12035" width="14.83203125" style="293" customWidth="1"/>
    <col min="12036" max="12036" width="14.6640625" style="293" customWidth="1"/>
    <col min="12037" max="12040" width="17.6640625" style="293" customWidth="1"/>
    <col min="12041" max="12042" width="14.1640625" style="293" customWidth="1"/>
    <col min="12043" max="12043" width="13.83203125" style="293" customWidth="1"/>
    <col min="12044" max="12044" width="16.6640625" style="293" customWidth="1"/>
    <col min="12045" max="12288" width="9.33203125" style="293"/>
    <col min="12289" max="12289" width="7.83203125" style="293" customWidth="1"/>
    <col min="12290" max="12290" width="39" style="293" customWidth="1"/>
    <col min="12291" max="12291" width="14.83203125" style="293" customWidth="1"/>
    <col min="12292" max="12292" width="14.6640625" style="293" customWidth="1"/>
    <col min="12293" max="12296" width="17.6640625" style="293" customWidth="1"/>
    <col min="12297" max="12298" width="14.1640625" style="293" customWidth="1"/>
    <col min="12299" max="12299" width="13.83203125" style="293" customWidth="1"/>
    <col min="12300" max="12300" width="16.6640625" style="293" customWidth="1"/>
    <col min="12301" max="12544" width="9.33203125" style="293"/>
    <col min="12545" max="12545" width="7.83203125" style="293" customWidth="1"/>
    <col min="12546" max="12546" width="39" style="293" customWidth="1"/>
    <col min="12547" max="12547" width="14.83203125" style="293" customWidth="1"/>
    <col min="12548" max="12548" width="14.6640625" style="293" customWidth="1"/>
    <col min="12549" max="12552" width="17.6640625" style="293" customWidth="1"/>
    <col min="12553" max="12554" width="14.1640625" style="293" customWidth="1"/>
    <col min="12555" max="12555" width="13.83203125" style="293" customWidth="1"/>
    <col min="12556" max="12556" width="16.6640625" style="293" customWidth="1"/>
    <col min="12557" max="12800" width="9.33203125" style="293"/>
    <col min="12801" max="12801" width="7.83203125" style="293" customWidth="1"/>
    <col min="12802" max="12802" width="39" style="293" customWidth="1"/>
    <col min="12803" max="12803" width="14.83203125" style="293" customWidth="1"/>
    <col min="12804" max="12804" width="14.6640625" style="293" customWidth="1"/>
    <col min="12805" max="12808" width="17.6640625" style="293" customWidth="1"/>
    <col min="12809" max="12810" width="14.1640625" style="293" customWidth="1"/>
    <col min="12811" max="12811" width="13.83203125" style="293" customWidth="1"/>
    <col min="12812" max="12812" width="16.6640625" style="293" customWidth="1"/>
    <col min="12813" max="13056" width="9.33203125" style="293"/>
    <col min="13057" max="13057" width="7.83203125" style="293" customWidth="1"/>
    <col min="13058" max="13058" width="39" style="293" customWidth="1"/>
    <col min="13059" max="13059" width="14.83203125" style="293" customWidth="1"/>
    <col min="13060" max="13060" width="14.6640625" style="293" customWidth="1"/>
    <col min="13061" max="13064" width="17.6640625" style="293" customWidth="1"/>
    <col min="13065" max="13066" width="14.1640625" style="293" customWidth="1"/>
    <col min="13067" max="13067" width="13.83203125" style="293" customWidth="1"/>
    <col min="13068" max="13068" width="16.6640625" style="293" customWidth="1"/>
    <col min="13069" max="13312" width="9.33203125" style="293"/>
    <col min="13313" max="13313" width="7.83203125" style="293" customWidth="1"/>
    <col min="13314" max="13314" width="39" style="293" customWidth="1"/>
    <col min="13315" max="13315" width="14.83203125" style="293" customWidth="1"/>
    <col min="13316" max="13316" width="14.6640625" style="293" customWidth="1"/>
    <col min="13317" max="13320" width="17.6640625" style="293" customWidth="1"/>
    <col min="13321" max="13322" width="14.1640625" style="293" customWidth="1"/>
    <col min="13323" max="13323" width="13.83203125" style="293" customWidth="1"/>
    <col min="13324" max="13324" width="16.6640625" style="293" customWidth="1"/>
    <col min="13325" max="13568" width="9.33203125" style="293"/>
    <col min="13569" max="13569" width="7.83203125" style="293" customWidth="1"/>
    <col min="13570" max="13570" width="39" style="293" customWidth="1"/>
    <col min="13571" max="13571" width="14.83203125" style="293" customWidth="1"/>
    <col min="13572" max="13572" width="14.6640625" style="293" customWidth="1"/>
    <col min="13573" max="13576" width="17.6640625" style="293" customWidth="1"/>
    <col min="13577" max="13578" width="14.1640625" style="293" customWidth="1"/>
    <col min="13579" max="13579" width="13.83203125" style="293" customWidth="1"/>
    <col min="13580" max="13580" width="16.6640625" style="293" customWidth="1"/>
    <col min="13581" max="13824" width="9.33203125" style="293"/>
    <col min="13825" max="13825" width="7.83203125" style="293" customWidth="1"/>
    <col min="13826" max="13826" width="39" style="293" customWidth="1"/>
    <col min="13827" max="13827" width="14.83203125" style="293" customWidth="1"/>
    <col min="13828" max="13828" width="14.6640625" style="293" customWidth="1"/>
    <col min="13829" max="13832" width="17.6640625" style="293" customWidth="1"/>
    <col min="13833" max="13834" width="14.1640625" style="293" customWidth="1"/>
    <col min="13835" max="13835" width="13.83203125" style="293" customWidth="1"/>
    <col min="13836" max="13836" width="16.6640625" style="293" customWidth="1"/>
    <col min="13837" max="14080" width="9.33203125" style="293"/>
    <col min="14081" max="14081" width="7.83203125" style="293" customWidth="1"/>
    <col min="14082" max="14082" width="39" style="293" customWidth="1"/>
    <col min="14083" max="14083" width="14.83203125" style="293" customWidth="1"/>
    <col min="14084" max="14084" width="14.6640625" style="293" customWidth="1"/>
    <col min="14085" max="14088" width="17.6640625" style="293" customWidth="1"/>
    <col min="14089" max="14090" width="14.1640625" style="293" customWidth="1"/>
    <col min="14091" max="14091" width="13.83203125" style="293" customWidth="1"/>
    <col min="14092" max="14092" width="16.6640625" style="293" customWidth="1"/>
    <col min="14093" max="14336" width="9.33203125" style="293"/>
    <col min="14337" max="14337" width="7.83203125" style="293" customWidth="1"/>
    <col min="14338" max="14338" width="39" style="293" customWidth="1"/>
    <col min="14339" max="14339" width="14.83203125" style="293" customWidth="1"/>
    <col min="14340" max="14340" width="14.6640625" style="293" customWidth="1"/>
    <col min="14341" max="14344" width="17.6640625" style="293" customWidth="1"/>
    <col min="14345" max="14346" width="14.1640625" style="293" customWidth="1"/>
    <col min="14347" max="14347" width="13.83203125" style="293" customWidth="1"/>
    <col min="14348" max="14348" width="16.6640625" style="293" customWidth="1"/>
    <col min="14349" max="14592" width="9.33203125" style="293"/>
    <col min="14593" max="14593" width="7.83203125" style="293" customWidth="1"/>
    <col min="14594" max="14594" width="39" style="293" customWidth="1"/>
    <col min="14595" max="14595" width="14.83203125" style="293" customWidth="1"/>
    <col min="14596" max="14596" width="14.6640625" style="293" customWidth="1"/>
    <col min="14597" max="14600" width="17.6640625" style="293" customWidth="1"/>
    <col min="14601" max="14602" width="14.1640625" style="293" customWidth="1"/>
    <col min="14603" max="14603" width="13.83203125" style="293" customWidth="1"/>
    <col min="14604" max="14604" width="16.6640625" style="293" customWidth="1"/>
    <col min="14605" max="14848" width="9.33203125" style="293"/>
    <col min="14849" max="14849" width="7.83203125" style="293" customWidth="1"/>
    <col min="14850" max="14850" width="39" style="293" customWidth="1"/>
    <col min="14851" max="14851" width="14.83203125" style="293" customWidth="1"/>
    <col min="14852" max="14852" width="14.6640625" style="293" customWidth="1"/>
    <col min="14853" max="14856" width="17.6640625" style="293" customWidth="1"/>
    <col min="14857" max="14858" width="14.1640625" style="293" customWidth="1"/>
    <col min="14859" max="14859" width="13.83203125" style="293" customWidth="1"/>
    <col min="14860" max="14860" width="16.6640625" style="293" customWidth="1"/>
    <col min="14861" max="15104" width="9.33203125" style="293"/>
    <col min="15105" max="15105" width="7.83203125" style="293" customWidth="1"/>
    <col min="15106" max="15106" width="39" style="293" customWidth="1"/>
    <col min="15107" max="15107" width="14.83203125" style="293" customWidth="1"/>
    <col min="15108" max="15108" width="14.6640625" style="293" customWidth="1"/>
    <col min="15109" max="15112" width="17.6640625" style="293" customWidth="1"/>
    <col min="15113" max="15114" width="14.1640625" style="293" customWidth="1"/>
    <col min="15115" max="15115" width="13.83203125" style="293" customWidth="1"/>
    <col min="15116" max="15116" width="16.6640625" style="293" customWidth="1"/>
    <col min="15117" max="15360" width="9.33203125" style="293"/>
    <col min="15361" max="15361" width="7.83203125" style="293" customWidth="1"/>
    <col min="15362" max="15362" width="39" style="293" customWidth="1"/>
    <col min="15363" max="15363" width="14.83203125" style="293" customWidth="1"/>
    <col min="15364" max="15364" width="14.6640625" style="293" customWidth="1"/>
    <col min="15365" max="15368" width="17.6640625" style="293" customWidth="1"/>
    <col min="15369" max="15370" width="14.1640625" style="293" customWidth="1"/>
    <col min="15371" max="15371" width="13.83203125" style="293" customWidth="1"/>
    <col min="15372" max="15372" width="16.6640625" style="293" customWidth="1"/>
    <col min="15373" max="15616" width="9.33203125" style="293"/>
    <col min="15617" max="15617" width="7.83203125" style="293" customWidth="1"/>
    <col min="15618" max="15618" width="39" style="293" customWidth="1"/>
    <col min="15619" max="15619" width="14.83203125" style="293" customWidth="1"/>
    <col min="15620" max="15620" width="14.6640625" style="293" customWidth="1"/>
    <col min="15621" max="15624" width="17.6640625" style="293" customWidth="1"/>
    <col min="15625" max="15626" width="14.1640625" style="293" customWidth="1"/>
    <col min="15627" max="15627" width="13.83203125" style="293" customWidth="1"/>
    <col min="15628" max="15628" width="16.6640625" style="293" customWidth="1"/>
    <col min="15629" max="15872" width="9.33203125" style="293"/>
    <col min="15873" max="15873" width="7.83203125" style="293" customWidth="1"/>
    <col min="15874" max="15874" width="39" style="293" customWidth="1"/>
    <col min="15875" max="15875" width="14.83203125" style="293" customWidth="1"/>
    <col min="15876" max="15876" width="14.6640625" style="293" customWidth="1"/>
    <col min="15877" max="15880" width="17.6640625" style="293" customWidth="1"/>
    <col min="15881" max="15882" width="14.1640625" style="293" customWidth="1"/>
    <col min="15883" max="15883" width="13.83203125" style="293" customWidth="1"/>
    <col min="15884" max="15884" width="16.6640625" style="293" customWidth="1"/>
    <col min="15885" max="16128" width="9.33203125" style="293"/>
    <col min="16129" max="16129" width="7.83203125" style="293" customWidth="1"/>
    <col min="16130" max="16130" width="39" style="293" customWidth="1"/>
    <col min="16131" max="16131" width="14.83203125" style="293" customWidth="1"/>
    <col min="16132" max="16132" width="14.6640625" style="293" customWidth="1"/>
    <col min="16133" max="16136" width="17.6640625" style="293" customWidth="1"/>
    <col min="16137" max="16138" width="14.1640625" style="293" customWidth="1"/>
    <col min="16139" max="16139" width="13.83203125" style="293" customWidth="1"/>
    <col min="16140" max="16140" width="16.6640625" style="293" customWidth="1"/>
    <col min="16141" max="16384" width="9.33203125" style="293"/>
  </cols>
  <sheetData>
    <row r="1" spans="1:11" s="289" customFormat="1" ht="15.95" customHeight="1" x14ac:dyDescent="0.2">
      <c r="A1" s="1836" t="s">
        <v>239</v>
      </c>
      <c r="B1" s="1839" t="s">
        <v>0</v>
      </c>
      <c r="C1" s="1842" t="s">
        <v>2140</v>
      </c>
      <c r="D1" s="1845" t="s">
        <v>871</v>
      </c>
      <c r="E1" s="1845" t="s">
        <v>1414</v>
      </c>
      <c r="F1" s="1848"/>
      <c r="G1" s="1845" t="s">
        <v>2141</v>
      </c>
      <c r="H1" s="1848"/>
      <c r="I1" s="288"/>
    </row>
    <row r="2" spans="1:11" s="289" customFormat="1" ht="14.1" customHeight="1" x14ac:dyDescent="0.2">
      <c r="A2" s="1837"/>
      <c r="B2" s="1840"/>
      <c r="C2" s="1843"/>
      <c r="D2" s="1846"/>
      <c r="E2" s="1846" t="s">
        <v>872</v>
      </c>
      <c r="F2" s="1846" t="s">
        <v>873</v>
      </c>
      <c r="G2" s="1846" t="s">
        <v>872</v>
      </c>
      <c r="H2" s="1846" t="s">
        <v>873</v>
      </c>
      <c r="I2" s="288"/>
    </row>
    <row r="3" spans="1:11" s="288" customFormat="1" ht="22.5" customHeight="1" x14ac:dyDescent="0.2">
      <c r="A3" s="1838"/>
      <c r="B3" s="1841"/>
      <c r="C3" s="1844"/>
      <c r="D3" s="1847"/>
      <c r="E3" s="1857"/>
      <c r="F3" s="1857"/>
      <c r="G3" s="1857"/>
      <c r="H3" s="1857"/>
    </row>
    <row r="4" spans="1:11" s="288" customFormat="1" ht="14.45" customHeight="1" x14ac:dyDescent="0.2">
      <c r="A4" s="1849" t="s">
        <v>874</v>
      </c>
      <c r="B4" s="1850"/>
      <c r="C4" s="1850"/>
      <c r="D4" s="1850"/>
      <c r="E4" s="1850"/>
      <c r="F4" s="1850"/>
      <c r="G4" s="1850"/>
      <c r="H4" s="1851"/>
    </row>
    <row r="5" spans="1:11" ht="14.45" customHeight="1" x14ac:dyDescent="0.2">
      <c r="A5" s="1612"/>
      <c r="B5" s="1613" t="s">
        <v>875</v>
      </c>
      <c r="C5" s="1613"/>
      <c r="D5" s="1614"/>
      <c r="E5" s="1615"/>
      <c r="F5" s="1615"/>
      <c r="G5" s="1615"/>
      <c r="H5" s="1615"/>
      <c r="I5" s="290"/>
      <c r="J5" s="290"/>
      <c r="K5" s="290"/>
    </row>
    <row r="6" spans="1:11" ht="14.45" customHeight="1" x14ac:dyDescent="0.2">
      <c r="A6" s="1616" t="s">
        <v>351</v>
      </c>
      <c r="B6" s="1617" t="s">
        <v>876</v>
      </c>
      <c r="C6" s="1618" t="s">
        <v>877</v>
      </c>
      <c r="D6" s="1619" t="s">
        <v>878</v>
      </c>
      <c r="E6" s="1620">
        <v>94470000</v>
      </c>
      <c r="F6" s="1620">
        <v>94470000</v>
      </c>
      <c r="G6" s="1620">
        <v>94470000</v>
      </c>
      <c r="H6" s="1620">
        <v>94470000</v>
      </c>
      <c r="I6" s="292"/>
      <c r="J6" s="290"/>
      <c r="K6" s="290"/>
    </row>
    <row r="7" spans="1:11" ht="25.5" x14ac:dyDescent="0.2">
      <c r="A7" s="1616" t="s">
        <v>353</v>
      </c>
      <c r="B7" s="1617" t="s">
        <v>2144</v>
      </c>
      <c r="C7" s="1618" t="s">
        <v>877</v>
      </c>
      <c r="D7" s="1619" t="s">
        <v>878</v>
      </c>
      <c r="E7" s="1620">
        <v>201000000</v>
      </c>
      <c r="F7" s="1620">
        <v>201000000</v>
      </c>
      <c r="G7" s="1620">
        <v>201000000</v>
      </c>
      <c r="H7" s="1620">
        <v>201000000</v>
      </c>
      <c r="I7" s="292"/>
      <c r="J7" s="290"/>
      <c r="K7" s="290"/>
    </row>
    <row r="8" spans="1:11" ht="14.45" customHeight="1" x14ac:dyDescent="0.2">
      <c r="A8" s="1616" t="s">
        <v>355</v>
      </c>
      <c r="B8" s="1617" t="s">
        <v>880</v>
      </c>
      <c r="C8" s="1618" t="s">
        <v>877</v>
      </c>
      <c r="D8" s="1619" t="s">
        <v>878</v>
      </c>
      <c r="E8" s="1621">
        <v>3000000</v>
      </c>
      <c r="F8" s="1621">
        <v>3000000</v>
      </c>
      <c r="G8" s="1621">
        <v>3000000</v>
      </c>
      <c r="H8" s="1621">
        <v>3000000</v>
      </c>
      <c r="I8" s="292"/>
      <c r="J8" s="290"/>
      <c r="K8" s="290"/>
    </row>
    <row r="9" spans="1:11" ht="14.45" customHeight="1" x14ac:dyDescent="0.2">
      <c r="A9" s="1616" t="s">
        <v>413</v>
      </c>
      <c r="B9" s="1622" t="s">
        <v>2142</v>
      </c>
      <c r="C9" s="1618" t="s">
        <v>877</v>
      </c>
      <c r="D9" s="1619" t="s">
        <v>878</v>
      </c>
      <c r="E9" s="1621">
        <v>210000000</v>
      </c>
      <c r="F9" s="1621">
        <v>210000000</v>
      </c>
      <c r="G9" s="1621">
        <v>210000000</v>
      </c>
      <c r="H9" s="1621">
        <v>210000000</v>
      </c>
      <c r="I9" s="292"/>
      <c r="J9" s="290"/>
      <c r="K9" s="290"/>
    </row>
    <row r="10" spans="1:11" ht="14.45" customHeight="1" x14ac:dyDescent="0.2">
      <c r="A10" s="1616" t="s">
        <v>356</v>
      </c>
      <c r="B10" s="1617" t="s">
        <v>1137</v>
      </c>
      <c r="C10" s="1618" t="s">
        <v>877</v>
      </c>
      <c r="D10" s="1619" t="s">
        <v>878</v>
      </c>
      <c r="E10" s="1621">
        <v>473500000</v>
      </c>
      <c r="F10" s="1621">
        <v>430049518</v>
      </c>
      <c r="G10" s="1621">
        <v>473500000</v>
      </c>
      <c r="H10" s="1621">
        <v>430049518</v>
      </c>
      <c r="I10" s="292"/>
      <c r="J10" s="290"/>
      <c r="K10" s="290"/>
    </row>
    <row r="11" spans="1:11" ht="14.45" customHeight="1" x14ac:dyDescent="0.2">
      <c r="A11" s="1616" t="s">
        <v>451</v>
      </c>
      <c r="B11" s="1617" t="s">
        <v>2152</v>
      </c>
      <c r="C11" s="1618"/>
      <c r="D11" s="1619" t="s">
        <v>878</v>
      </c>
      <c r="E11" s="1621">
        <v>3100000</v>
      </c>
      <c r="F11" s="1621">
        <v>43000000</v>
      </c>
      <c r="G11" s="1621">
        <v>0</v>
      </c>
      <c r="H11" s="1621">
        <v>0</v>
      </c>
      <c r="I11" s="292"/>
      <c r="J11" s="290"/>
      <c r="K11" s="290"/>
    </row>
    <row r="12" spans="1:11" ht="14.45" customHeight="1" x14ac:dyDescent="0.2">
      <c r="A12" s="1616"/>
      <c r="B12" s="1623" t="s">
        <v>881</v>
      </c>
      <c r="C12" s="1618"/>
      <c r="D12" s="1619"/>
      <c r="E12" s="1624"/>
      <c r="F12" s="1624"/>
      <c r="G12" s="1624"/>
      <c r="H12" s="1624"/>
      <c r="I12" s="292"/>
      <c r="J12" s="290"/>
      <c r="K12" s="290"/>
    </row>
    <row r="13" spans="1:11" ht="14.45" customHeight="1" x14ac:dyDescent="0.2">
      <c r="A13" s="1616" t="s">
        <v>432</v>
      </c>
      <c r="B13" s="1617" t="s">
        <v>882</v>
      </c>
      <c r="C13" s="1618" t="s">
        <v>1203</v>
      </c>
      <c r="D13" s="1619" t="s">
        <v>878</v>
      </c>
      <c r="E13" s="1620">
        <v>396900000</v>
      </c>
      <c r="F13" s="1620">
        <v>595398245</v>
      </c>
      <c r="G13" s="1620">
        <v>396900000</v>
      </c>
      <c r="H13" s="1620">
        <v>595398245</v>
      </c>
      <c r="I13" s="292"/>
      <c r="J13" s="290"/>
      <c r="K13" s="290"/>
    </row>
    <row r="14" spans="1:11" ht="24.75" customHeight="1" x14ac:dyDescent="0.2">
      <c r="A14" s="1852" t="s">
        <v>883</v>
      </c>
      <c r="B14" s="1853"/>
      <c r="C14" s="1626"/>
      <c r="D14" s="1627"/>
      <c r="E14" s="1628">
        <f>SUM(E6:E13)</f>
        <v>1381970000</v>
      </c>
      <c r="F14" s="1628">
        <f>SUM(F6:F13)</f>
        <v>1576917763</v>
      </c>
      <c r="G14" s="1628">
        <f>SUM(G6:G13)</f>
        <v>1378870000</v>
      </c>
      <c r="H14" s="1628">
        <f>SUM(H6:H13)</f>
        <v>1533917763</v>
      </c>
      <c r="I14" s="292"/>
      <c r="J14" s="290"/>
      <c r="K14" s="290"/>
    </row>
    <row r="15" spans="1:11" ht="14.45" customHeight="1" x14ac:dyDescent="0.2">
      <c r="A15" s="1852" t="s">
        <v>2143</v>
      </c>
      <c r="B15" s="1854"/>
      <c r="C15" s="1854"/>
      <c r="D15" s="1854"/>
      <c r="E15" s="1854"/>
      <c r="F15" s="1854"/>
      <c r="G15" s="1854"/>
      <c r="H15" s="1853"/>
      <c r="I15" s="292"/>
      <c r="J15" s="290"/>
      <c r="K15" s="290"/>
    </row>
    <row r="16" spans="1:11" ht="14.45" customHeight="1" x14ac:dyDescent="0.2">
      <c r="A16" s="1625"/>
      <c r="B16" s="1623" t="s">
        <v>875</v>
      </c>
      <c r="C16" s="1618"/>
      <c r="D16" s="1619"/>
      <c r="E16" s="1629"/>
      <c r="F16" s="1629"/>
      <c r="G16" s="1629"/>
      <c r="H16" s="1629"/>
      <c r="I16" s="292"/>
      <c r="J16" s="290"/>
      <c r="K16" s="290"/>
    </row>
    <row r="17" spans="1:12" ht="14.45" customHeight="1" x14ac:dyDescent="0.2">
      <c r="A17" s="1630" t="s">
        <v>434</v>
      </c>
      <c r="B17" s="1617" t="s">
        <v>2071</v>
      </c>
      <c r="C17" s="1618" t="s">
        <v>877</v>
      </c>
      <c r="D17" s="1619" t="s">
        <v>878</v>
      </c>
      <c r="E17" s="1620">
        <v>3500000</v>
      </c>
      <c r="F17" s="1620">
        <v>3500000</v>
      </c>
      <c r="G17" s="1620">
        <v>3500000</v>
      </c>
      <c r="H17" s="1620">
        <v>3500000</v>
      </c>
      <c r="I17" s="292"/>
      <c r="J17" s="290"/>
      <c r="K17" s="290"/>
    </row>
    <row r="18" spans="1:12" ht="14.45" customHeight="1" x14ac:dyDescent="0.2">
      <c r="A18" s="1630" t="s">
        <v>437</v>
      </c>
      <c r="B18" s="1617" t="s">
        <v>1135</v>
      </c>
      <c r="C18" s="1618" t="s">
        <v>877</v>
      </c>
      <c r="D18" s="1616" t="s">
        <v>878</v>
      </c>
      <c r="E18" s="1621">
        <v>15420000</v>
      </c>
      <c r="F18" s="1621">
        <v>72012000</v>
      </c>
      <c r="G18" s="1621">
        <v>15420000</v>
      </c>
      <c r="H18" s="1621">
        <v>72012000</v>
      </c>
      <c r="I18" s="292" t="s">
        <v>99</v>
      </c>
      <c r="J18" s="290"/>
      <c r="K18" s="290"/>
    </row>
    <row r="19" spans="1:12" ht="14.45" customHeight="1" x14ac:dyDescent="0.2">
      <c r="A19" s="1630" t="s">
        <v>460</v>
      </c>
      <c r="B19" s="1622" t="s">
        <v>2145</v>
      </c>
      <c r="C19" s="1618" t="s">
        <v>877</v>
      </c>
      <c r="D19" s="1616" t="s">
        <v>878</v>
      </c>
      <c r="E19" s="1621">
        <v>3000000</v>
      </c>
      <c r="F19" s="1621">
        <v>3000000</v>
      </c>
      <c r="G19" s="1621">
        <v>3000000</v>
      </c>
      <c r="H19" s="1621">
        <v>3000000</v>
      </c>
      <c r="I19" s="292"/>
      <c r="J19" s="290"/>
      <c r="K19" s="290"/>
    </row>
    <row r="20" spans="1:12" ht="14.45" customHeight="1" x14ac:dyDescent="0.2">
      <c r="A20" s="1630" t="s">
        <v>885</v>
      </c>
      <c r="B20" s="1617" t="s">
        <v>1204</v>
      </c>
      <c r="C20" s="1618" t="s">
        <v>877</v>
      </c>
      <c r="D20" s="1616" t="s">
        <v>878</v>
      </c>
      <c r="E20" s="1629">
        <v>3000000</v>
      </c>
      <c r="F20" s="1629">
        <v>50000000</v>
      </c>
      <c r="G20" s="1629">
        <v>3000000</v>
      </c>
      <c r="H20" s="1629">
        <v>50000000</v>
      </c>
      <c r="I20" s="292" t="s">
        <v>99</v>
      </c>
      <c r="J20" s="290"/>
      <c r="K20" s="290"/>
    </row>
    <row r="21" spans="1:12" ht="14.45" customHeight="1" x14ac:dyDescent="0.2">
      <c r="A21" s="1630" t="s">
        <v>886</v>
      </c>
      <c r="B21" s="1617" t="s">
        <v>1136</v>
      </c>
      <c r="C21" s="1618" t="s">
        <v>877</v>
      </c>
      <c r="D21" s="1619" t="s">
        <v>878</v>
      </c>
      <c r="E21" s="1621">
        <v>3000000</v>
      </c>
      <c r="F21" s="1621">
        <v>3000000</v>
      </c>
      <c r="G21" s="1621">
        <v>3000000</v>
      </c>
      <c r="H21" s="1621">
        <v>3000000</v>
      </c>
      <c r="I21" s="292"/>
      <c r="J21" s="290"/>
      <c r="K21" s="290"/>
    </row>
    <row r="22" spans="1:12" ht="14.45" customHeight="1" x14ac:dyDescent="0.2">
      <c r="A22" s="1630" t="s">
        <v>888</v>
      </c>
      <c r="B22" s="1617" t="s">
        <v>2146</v>
      </c>
      <c r="C22" s="1618" t="s">
        <v>877</v>
      </c>
      <c r="D22" s="1619" t="s">
        <v>878</v>
      </c>
      <c r="E22" s="1631">
        <v>0</v>
      </c>
      <c r="F22" s="1631">
        <v>0</v>
      </c>
      <c r="G22" s="1631">
        <v>10000000</v>
      </c>
      <c r="H22" s="1631">
        <v>10000000</v>
      </c>
      <c r="I22" s="292"/>
      <c r="J22" s="290"/>
      <c r="K22" s="290"/>
    </row>
    <row r="23" spans="1:12" ht="14.45" customHeight="1" x14ac:dyDescent="0.2">
      <c r="A23" s="1630"/>
      <c r="B23" s="1623" t="s">
        <v>881</v>
      </c>
      <c r="C23" s="1618"/>
      <c r="D23" s="1619"/>
      <c r="E23" s="1629"/>
      <c r="F23" s="1629"/>
      <c r="G23" s="1629"/>
      <c r="H23" s="1629"/>
      <c r="I23" s="292"/>
      <c r="J23" s="290"/>
      <c r="K23" s="290"/>
    </row>
    <row r="24" spans="1:12" ht="14.45" customHeight="1" x14ac:dyDescent="0.2">
      <c r="A24" s="1630" t="s">
        <v>2147</v>
      </c>
      <c r="B24" s="1617" t="s">
        <v>2079</v>
      </c>
      <c r="C24" s="1618" t="s">
        <v>887</v>
      </c>
      <c r="D24" s="1619" t="s">
        <v>878</v>
      </c>
      <c r="E24" s="1621">
        <v>2820000</v>
      </c>
      <c r="F24" s="1621">
        <v>7546230</v>
      </c>
      <c r="G24" s="1621">
        <v>2820000</v>
      </c>
      <c r="H24" s="1621">
        <v>30605460</v>
      </c>
      <c r="I24" s="292"/>
      <c r="J24" s="290"/>
      <c r="K24" s="290"/>
    </row>
    <row r="25" spans="1:12" ht="14.45" customHeight="1" x14ac:dyDescent="0.2">
      <c r="A25" s="1616"/>
      <c r="B25" s="1623" t="s">
        <v>889</v>
      </c>
      <c r="C25" s="1618"/>
      <c r="D25" s="1619"/>
      <c r="E25" s="1629"/>
      <c r="F25" s="1620"/>
      <c r="G25" s="1629"/>
      <c r="H25" s="1620"/>
      <c r="I25" s="292"/>
      <c r="J25" s="290"/>
      <c r="K25" s="290"/>
    </row>
    <row r="26" spans="1:12" ht="14.45" customHeight="1" x14ac:dyDescent="0.2">
      <c r="A26" s="1632" t="s">
        <v>2148</v>
      </c>
      <c r="B26" s="1617" t="s">
        <v>890</v>
      </c>
      <c r="C26" s="1618" t="s">
        <v>891</v>
      </c>
      <c r="D26" s="1619" t="s">
        <v>878</v>
      </c>
      <c r="E26" s="1620">
        <v>1650</v>
      </c>
      <c r="F26" s="1620">
        <v>1650</v>
      </c>
      <c r="G26" s="1620">
        <v>1650</v>
      </c>
      <c r="H26" s="1620">
        <v>1650</v>
      </c>
      <c r="I26" s="292"/>
      <c r="J26" s="290"/>
      <c r="K26" s="290"/>
    </row>
    <row r="27" spans="1:12" ht="14.45" customHeight="1" x14ac:dyDescent="0.2">
      <c r="A27" s="1632" t="s">
        <v>184</v>
      </c>
      <c r="B27" s="1617" t="s">
        <v>892</v>
      </c>
      <c r="C27" s="1633" t="s">
        <v>2149</v>
      </c>
      <c r="D27" s="1634" t="s">
        <v>878</v>
      </c>
      <c r="E27" s="1629">
        <v>489000</v>
      </c>
      <c r="F27" s="1629">
        <v>489000</v>
      </c>
      <c r="G27" s="1629">
        <v>161100</v>
      </c>
      <c r="H27" s="1629">
        <v>161100</v>
      </c>
      <c r="I27" s="292"/>
      <c r="J27" s="290"/>
      <c r="K27" s="290"/>
    </row>
    <row r="28" spans="1:12" ht="24.75" customHeight="1" x14ac:dyDescent="0.2">
      <c r="A28" s="1852" t="s">
        <v>2150</v>
      </c>
      <c r="B28" s="1853"/>
      <c r="C28" s="1633"/>
      <c r="D28" s="1634"/>
      <c r="E28" s="1628">
        <f>SUM(E17:E27)</f>
        <v>31230650</v>
      </c>
      <c r="F28" s="1628">
        <f>SUM(F17:F27)</f>
        <v>139548880</v>
      </c>
      <c r="G28" s="1628">
        <f>SUM(G17:G27)</f>
        <v>40902750</v>
      </c>
      <c r="H28" s="1628">
        <f>SUM(H17:H27)</f>
        <v>172280210</v>
      </c>
      <c r="I28" s="292"/>
      <c r="J28" s="290"/>
      <c r="K28" s="290"/>
    </row>
    <row r="29" spans="1:12" s="289" customFormat="1" ht="14.45" customHeight="1" x14ac:dyDescent="0.2">
      <c r="A29" s="1635"/>
      <c r="B29" s="1855" t="s">
        <v>893</v>
      </c>
      <c r="C29" s="1855"/>
      <c r="D29" s="1856"/>
      <c r="E29" s="1636">
        <f>SUM(E14+E28)</f>
        <v>1413200650</v>
      </c>
      <c r="F29" s="1636">
        <f>SUM(F14+F28)</f>
        <v>1716466643</v>
      </c>
      <c r="G29" s="1636">
        <f>SUM(G14+G28)</f>
        <v>1419772750</v>
      </c>
      <c r="H29" s="1636">
        <f>SUM(H14+H28)</f>
        <v>1706197973</v>
      </c>
      <c r="I29" s="294"/>
    </row>
    <row r="30" spans="1:12" s="289" customFormat="1" ht="21.75" customHeight="1" x14ac:dyDescent="0.2">
      <c r="A30" s="1835" t="s">
        <v>894</v>
      </c>
      <c r="B30" s="1835"/>
      <c r="C30" s="1835"/>
      <c r="D30" s="1835"/>
      <c r="E30" s="1835"/>
      <c r="F30" s="1835"/>
      <c r="G30" s="475"/>
      <c r="H30" s="475"/>
      <c r="I30" s="295"/>
      <c r="J30" s="295"/>
      <c r="K30" s="295"/>
      <c r="L30" s="288"/>
    </row>
    <row r="31" spans="1:12" s="289" customFormat="1" ht="17.25" customHeight="1" x14ac:dyDescent="0.2">
      <c r="A31" s="288"/>
      <c r="D31" s="290"/>
      <c r="E31" s="295"/>
      <c r="F31" s="295"/>
      <c r="G31" s="295"/>
      <c r="H31" s="295"/>
      <c r="I31" s="295"/>
      <c r="J31" s="295"/>
      <c r="K31" s="295"/>
      <c r="L31" s="288"/>
    </row>
    <row r="32" spans="1:12" ht="17.25" customHeight="1" x14ac:dyDescent="0.2"/>
    <row r="33" ht="17.2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</sheetData>
  <mergeCells count="16">
    <mergeCell ref="A30:F30"/>
    <mergeCell ref="A1:A3"/>
    <mergeCell ref="B1:B3"/>
    <mergeCell ref="C1:C3"/>
    <mergeCell ref="D1:D3"/>
    <mergeCell ref="E1:F1"/>
    <mergeCell ref="A4:H4"/>
    <mergeCell ref="A14:B14"/>
    <mergeCell ref="A15:H15"/>
    <mergeCell ref="A28:B28"/>
    <mergeCell ref="B29:D29"/>
    <mergeCell ref="G1:H1"/>
    <mergeCell ref="E2:E3"/>
    <mergeCell ref="F2:F3"/>
    <mergeCell ref="G2:G3"/>
    <mergeCell ref="H2:H3"/>
  </mergeCells>
  <printOptions horizontalCentered="1" verticalCentered="1"/>
  <pageMargins left="0.39370078740157483" right="0.39370078740157483" top="0.9055118110236221" bottom="0.27559055118110237" header="0.39370078740157483" footer="0.51181102362204722"/>
  <pageSetup paperSize="9" scale="80" orientation="landscape" r:id="rId1"/>
  <headerFooter alignWithMargins="0">
    <oddHeader>&amp;C&amp;"Times New Roman CE,Félkövér dőlt"AZ ÖNKORMÁNYZAT  TULAJDONÁBAN  LÉVŐ RÉSZESEDÉSEK
 2024. ÉS 2025. DECEMBER 31-I ÁLLOMÁNYÁRÓL, A TULAJDONI RÉSZESEDÉSEK ARÁNYA ALAPJÁN
&amp;R&amp;"Times New Roman CE,Félkövér dőlt"23. melléklet
Adatok: E Ft-ban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2"/>
  <sheetViews>
    <sheetView zoomScale="106" zoomScaleNormal="106" workbookViewId="0">
      <pane ySplit="1" topLeftCell="A2" activePane="bottomLeft" state="frozen"/>
      <selection pane="bottomLeft" activeCell="K5" sqref="K5"/>
    </sheetView>
  </sheetViews>
  <sheetFormatPr defaultRowHeight="15" x14ac:dyDescent="0.25"/>
  <cols>
    <col min="1" max="2" width="6.1640625" style="1483" customWidth="1"/>
    <col min="3" max="3" width="46.1640625" style="1483" customWidth="1"/>
    <col min="4" max="4" width="11.1640625" style="1483" customWidth="1"/>
    <col min="5" max="5" width="11.6640625" style="1483" customWidth="1"/>
    <col min="6" max="6" width="14.5" style="1483" customWidth="1"/>
    <col min="7" max="7" width="16.5" style="1483" customWidth="1"/>
    <col min="8" max="8" width="14.5" style="1483" customWidth="1"/>
    <col min="9" max="9" width="16.6640625" style="1483" customWidth="1"/>
    <col min="10" max="10" width="9.33203125" style="1483"/>
    <col min="11" max="11" width="21.83203125" style="1483" customWidth="1"/>
    <col min="12" max="12" width="9.33203125" style="1483"/>
    <col min="13" max="13" width="13" style="1483" customWidth="1"/>
    <col min="14" max="16384" width="9.33203125" style="1483"/>
  </cols>
  <sheetData>
    <row r="1" spans="1:9" ht="88.5" customHeight="1" thickBot="1" x14ac:dyDescent="0.3">
      <c r="A1" s="1513" t="s">
        <v>895</v>
      </c>
      <c r="B1" s="1514" t="s">
        <v>239</v>
      </c>
      <c r="C1" s="1515" t="s">
        <v>0</v>
      </c>
      <c r="D1" s="1515" t="s">
        <v>2116</v>
      </c>
      <c r="E1" s="1484" t="s">
        <v>2117</v>
      </c>
      <c r="F1" s="1484" t="s">
        <v>2118</v>
      </c>
      <c r="G1" s="1520" t="s">
        <v>2119</v>
      </c>
      <c r="H1" s="1521" t="s">
        <v>896</v>
      </c>
      <c r="I1" s="1522" t="s">
        <v>2120</v>
      </c>
    </row>
    <row r="2" spans="1:9" ht="18" customHeight="1" x14ac:dyDescent="0.25">
      <c r="A2" s="1485">
        <v>1</v>
      </c>
      <c r="B2" s="1486"/>
      <c r="C2" s="1487" t="s">
        <v>135</v>
      </c>
      <c r="D2" s="1488">
        <v>6</v>
      </c>
      <c r="E2" s="1488">
        <v>11</v>
      </c>
      <c r="F2" s="1489">
        <v>11</v>
      </c>
      <c r="G2" s="1490">
        <v>21</v>
      </c>
      <c r="H2" s="1516">
        <f t="shared" ref="H2:H22" si="0">G2/F2*100</f>
        <v>190.90909090909091</v>
      </c>
      <c r="I2" s="1491">
        <v>0</v>
      </c>
    </row>
    <row r="3" spans="1:9" ht="18" customHeight="1" x14ac:dyDescent="0.25">
      <c r="A3" s="1492">
        <v>2</v>
      </c>
      <c r="B3" s="1493">
        <v>1</v>
      </c>
      <c r="C3" s="1494" t="s">
        <v>2121</v>
      </c>
      <c r="D3" s="1495">
        <v>191</v>
      </c>
      <c r="E3" s="1495">
        <v>196</v>
      </c>
      <c r="F3" s="1496">
        <v>196</v>
      </c>
      <c r="G3" s="1497">
        <v>191</v>
      </c>
      <c r="H3" s="1516">
        <f t="shared" si="0"/>
        <v>97.448979591836732</v>
      </c>
      <c r="I3" s="1498">
        <v>0</v>
      </c>
    </row>
    <row r="4" spans="1:9" ht="18" customHeight="1" x14ac:dyDescent="0.25">
      <c r="A4" s="1492"/>
      <c r="B4" s="1493">
        <v>2</v>
      </c>
      <c r="C4" s="1494" t="s">
        <v>864</v>
      </c>
      <c r="D4" s="1495">
        <v>52</v>
      </c>
      <c r="E4" s="1495">
        <v>52</v>
      </c>
      <c r="F4" s="1496">
        <v>52</v>
      </c>
      <c r="G4" s="1497">
        <v>40</v>
      </c>
      <c r="H4" s="1516">
        <f t="shared" si="0"/>
        <v>76.923076923076934</v>
      </c>
      <c r="I4" s="1498">
        <v>9</v>
      </c>
    </row>
    <row r="5" spans="1:9" ht="18" customHeight="1" x14ac:dyDescent="0.25">
      <c r="A5" s="1492"/>
      <c r="B5" s="1493">
        <v>3</v>
      </c>
      <c r="C5" s="1499" t="s">
        <v>553</v>
      </c>
      <c r="D5" s="1495">
        <v>127.5</v>
      </c>
      <c r="E5" s="1495">
        <v>132.6</v>
      </c>
      <c r="F5" s="1496">
        <v>132.6</v>
      </c>
      <c r="G5" s="1497">
        <v>134</v>
      </c>
      <c r="H5" s="1516">
        <f t="shared" si="0"/>
        <v>101.05580693815988</v>
      </c>
      <c r="I5" s="1498">
        <v>5</v>
      </c>
    </row>
    <row r="6" spans="1:9" ht="18" customHeight="1" x14ac:dyDescent="0.25">
      <c r="A6" s="1492"/>
      <c r="B6" s="1493">
        <v>4</v>
      </c>
      <c r="C6" s="1500" t="s">
        <v>570</v>
      </c>
      <c r="D6" s="1495">
        <v>63.5</v>
      </c>
      <c r="E6" s="1495">
        <v>66.3</v>
      </c>
      <c r="F6" s="1496">
        <v>66.3</v>
      </c>
      <c r="G6" s="1497">
        <v>48</v>
      </c>
      <c r="H6" s="1516">
        <f t="shared" si="0"/>
        <v>72.398190045248867</v>
      </c>
      <c r="I6" s="1498">
        <v>10</v>
      </c>
    </row>
    <row r="7" spans="1:9" ht="18" customHeight="1" x14ac:dyDescent="0.25">
      <c r="A7" s="1492"/>
      <c r="B7" s="1493">
        <v>5</v>
      </c>
      <c r="C7" s="1499" t="s">
        <v>2122</v>
      </c>
      <c r="D7" s="1495">
        <v>71</v>
      </c>
      <c r="E7" s="1495">
        <v>71</v>
      </c>
      <c r="F7" s="1496">
        <v>71</v>
      </c>
      <c r="G7" s="1497">
        <v>71</v>
      </c>
      <c r="H7" s="1516">
        <f t="shared" si="0"/>
        <v>100</v>
      </c>
      <c r="I7" s="1498">
        <v>0</v>
      </c>
    </row>
    <row r="8" spans="1:9" ht="18" customHeight="1" x14ac:dyDescent="0.25">
      <c r="A8" s="1492"/>
      <c r="B8" s="1493">
        <v>6</v>
      </c>
      <c r="C8" s="1499" t="s">
        <v>2123</v>
      </c>
      <c r="D8" s="1495">
        <v>51</v>
      </c>
      <c r="E8" s="1495">
        <v>56.3</v>
      </c>
      <c r="F8" s="1496">
        <v>57.3</v>
      </c>
      <c r="G8" s="1497">
        <v>59</v>
      </c>
      <c r="H8" s="1516">
        <f t="shared" si="0"/>
        <v>102.96684118673649</v>
      </c>
      <c r="I8" s="1498">
        <v>1</v>
      </c>
    </row>
    <row r="9" spans="1:9" ht="18" customHeight="1" x14ac:dyDescent="0.25">
      <c r="A9" s="1492"/>
      <c r="B9" s="1493">
        <v>7</v>
      </c>
      <c r="C9" s="1499" t="s">
        <v>557</v>
      </c>
      <c r="D9" s="1495">
        <v>59</v>
      </c>
      <c r="E9" s="1495">
        <v>59</v>
      </c>
      <c r="F9" s="1496">
        <v>59</v>
      </c>
      <c r="G9" s="1497">
        <v>59</v>
      </c>
      <c r="H9" s="1516">
        <f t="shared" si="0"/>
        <v>100</v>
      </c>
      <c r="I9" s="1498">
        <v>0</v>
      </c>
    </row>
    <row r="10" spans="1:9" ht="18" customHeight="1" x14ac:dyDescent="0.25">
      <c r="A10" s="1492"/>
      <c r="B10" s="1493">
        <v>8</v>
      </c>
      <c r="C10" s="1499" t="s">
        <v>558</v>
      </c>
      <c r="D10" s="1495">
        <v>57</v>
      </c>
      <c r="E10" s="1495">
        <v>60</v>
      </c>
      <c r="F10" s="1496">
        <v>60</v>
      </c>
      <c r="G10" s="1497">
        <v>62</v>
      </c>
      <c r="H10" s="1516">
        <f t="shared" si="0"/>
        <v>103.33333333333334</v>
      </c>
      <c r="I10" s="1498">
        <v>0</v>
      </c>
    </row>
    <row r="11" spans="1:9" ht="18" customHeight="1" x14ac:dyDescent="0.25">
      <c r="A11" s="1492"/>
      <c r="B11" s="1493">
        <v>9</v>
      </c>
      <c r="C11" s="1500" t="s">
        <v>559</v>
      </c>
      <c r="D11" s="1495">
        <v>14</v>
      </c>
      <c r="E11" s="1495">
        <v>14</v>
      </c>
      <c r="F11" s="1496">
        <v>14</v>
      </c>
      <c r="G11" s="1497">
        <v>13</v>
      </c>
      <c r="H11" s="1516">
        <f t="shared" si="0"/>
        <v>92.857142857142861</v>
      </c>
      <c r="I11" s="1498">
        <v>0</v>
      </c>
    </row>
    <row r="12" spans="1:9" ht="18" customHeight="1" x14ac:dyDescent="0.25">
      <c r="A12" s="1492"/>
      <c r="B12" s="1493">
        <v>10</v>
      </c>
      <c r="C12" s="1501" t="s">
        <v>2124</v>
      </c>
      <c r="D12" s="1495">
        <v>60.5</v>
      </c>
      <c r="E12" s="1495">
        <v>60.5</v>
      </c>
      <c r="F12" s="1496">
        <v>60.5</v>
      </c>
      <c r="G12" s="1497">
        <v>58</v>
      </c>
      <c r="H12" s="1516">
        <f t="shared" si="0"/>
        <v>95.867768595041326</v>
      </c>
      <c r="I12" s="1498">
        <v>3</v>
      </c>
    </row>
    <row r="13" spans="1:9" ht="24" customHeight="1" x14ac:dyDescent="0.25">
      <c r="A13" s="1492"/>
      <c r="B13" s="1493">
        <v>11</v>
      </c>
      <c r="C13" s="1500" t="s">
        <v>1893</v>
      </c>
      <c r="D13" s="1495">
        <v>4</v>
      </c>
      <c r="E13" s="1495">
        <v>4</v>
      </c>
      <c r="F13" s="1496">
        <v>4</v>
      </c>
      <c r="G13" s="1497">
        <v>4</v>
      </c>
      <c r="H13" s="1516">
        <f t="shared" si="0"/>
        <v>100</v>
      </c>
      <c r="I13" s="1498">
        <v>0</v>
      </c>
    </row>
    <row r="14" spans="1:9" ht="18" customHeight="1" x14ac:dyDescent="0.25">
      <c r="A14" s="1492"/>
      <c r="B14" s="1493">
        <v>12</v>
      </c>
      <c r="C14" s="1499" t="s">
        <v>562</v>
      </c>
      <c r="D14" s="1495">
        <v>54</v>
      </c>
      <c r="E14" s="1495">
        <v>54</v>
      </c>
      <c r="F14" s="1496">
        <v>54</v>
      </c>
      <c r="G14" s="1497">
        <v>54</v>
      </c>
      <c r="H14" s="1516">
        <f t="shared" si="0"/>
        <v>100</v>
      </c>
      <c r="I14" s="1498">
        <v>0</v>
      </c>
    </row>
    <row r="15" spans="1:9" ht="18" customHeight="1" x14ac:dyDescent="0.25">
      <c r="A15" s="1492"/>
      <c r="B15" s="1493">
        <v>13</v>
      </c>
      <c r="C15" s="1499" t="s">
        <v>1354</v>
      </c>
      <c r="D15" s="1495">
        <v>75</v>
      </c>
      <c r="E15" s="1495">
        <v>79</v>
      </c>
      <c r="F15" s="1496">
        <v>79</v>
      </c>
      <c r="G15" s="1497">
        <v>58</v>
      </c>
      <c r="H15" s="1516">
        <f t="shared" si="0"/>
        <v>73.417721518987349</v>
      </c>
      <c r="I15" s="1498">
        <v>17</v>
      </c>
    </row>
    <row r="16" spans="1:9" ht="18" customHeight="1" x14ac:dyDescent="0.25">
      <c r="A16" s="1492"/>
      <c r="B16" s="1493">
        <v>14</v>
      </c>
      <c r="C16" s="1499" t="s">
        <v>686</v>
      </c>
      <c r="D16" s="1495">
        <v>127</v>
      </c>
      <c r="E16" s="1495">
        <v>136.5</v>
      </c>
      <c r="F16" s="1496">
        <v>136.5</v>
      </c>
      <c r="G16" s="1497">
        <v>106</v>
      </c>
      <c r="H16" s="1516">
        <f t="shared" si="0"/>
        <v>77.655677655677664</v>
      </c>
      <c r="I16" s="1498">
        <v>15</v>
      </c>
    </row>
    <row r="17" spans="1:9" ht="18" customHeight="1" x14ac:dyDescent="0.25">
      <c r="A17" s="1492"/>
      <c r="B17" s="1493">
        <v>15</v>
      </c>
      <c r="C17" s="1499" t="s">
        <v>564</v>
      </c>
      <c r="D17" s="1495">
        <v>20</v>
      </c>
      <c r="E17" s="1495">
        <v>27</v>
      </c>
      <c r="F17" s="1496">
        <v>27</v>
      </c>
      <c r="G17" s="1497">
        <v>20</v>
      </c>
      <c r="H17" s="1516">
        <f t="shared" si="0"/>
        <v>74.074074074074076</v>
      </c>
      <c r="I17" s="1498">
        <v>1</v>
      </c>
    </row>
    <row r="18" spans="1:9" ht="18" customHeight="1" x14ac:dyDescent="0.25">
      <c r="A18" s="1492"/>
      <c r="B18" s="1493">
        <v>16</v>
      </c>
      <c r="C18" s="1500" t="s">
        <v>2125</v>
      </c>
      <c r="D18" s="1495">
        <v>23</v>
      </c>
      <c r="E18" s="1495">
        <v>23</v>
      </c>
      <c r="F18" s="1496">
        <v>23</v>
      </c>
      <c r="G18" s="1497">
        <v>20</v>
      </c>
      <c r="H18" s="1516">
        <f t="shared" si="0"/>
        <v>86.956521739130437</v>
      </c>
      <c r="I18" s="1498">
        <v>3</v>
      </c>
    </row>
    <row r="19" spans="1:9" ht="18" customHeight="1" x14ac:dyDescent="0.25">
      <c r="A19" s="1492"/>
      <c r="B19" s="1493">
        <v>17</v>
      </c>
      <c r="C19" s="1499" t="s">
        <v>566</v>
      </c>
      <c r="D19" s="1495">
        <v>11</v>
      </c>
      <c r="E19" s="1495">
        <v>9</v>
      </c>
      <c r="F19" s="1496">
        <v>9</v>
      </c>
      <c r="G19" s="1497">
        <v>9</v>
      </c>
      <c r="H19" s="1516">
        <f t="shared" si="0"/>
        <v>100</v>
      </c>
      <c r="I19" s="1498">
        <v>0</v>
      </c>
    </row>
    <row r="20" spans="1:9" ht="28.15" customHeight="1" x14ac:dyDescent="0.25">
      <c r="A20" s="1492"/>
      <c r="B20" s="1493">
        <v>18</v>
      </c>
      <c r="C20" s="1500" t="s">
        <v>2126</v>
      </c>
      <c r="D20" s="1495">
        <v>6</v>
      </c>
      <c r="E20" s="1495">
        <v>6</v>
      </c>
      <c r="F20" s="1502">
        <v>6</v>
      </c>
      <c r="G20" s="1503">
        <v>6</v>
      </c>
      <c r="H20" s="1517">
        <f t="shared" si="0"/>
        <v>100</v>
      </c>
      <c r="I20" s="1504">
        <v>0</v>
      </c>
    </row>
    <row r="21" spans="1:9" ht="18" customHeight="1" x14ac:dyDescent="0.25">
      <c r="A21" s="1505"/>
      <c r="B21" s="1506"/>
      <c r="C21" s="1507" t="s">
        <v>687</v>
      </c>
      <c r="D21" s="1508">
        <f t="shared" ref="D21:I21" si="1">SUM(D3:D20)</f>
        <v>1066.5</v>
      </c>
      <c r="E21" s="1508">
        <f t="shared" si="1"/>
        <v>1106.2</v>
      </c>
      <c r="F21" s="1508">
        <f t="shared" si="1"/>
        <v>1107.2</v>
      </c>
      <c r="G21" s="1508">
        <f t="shared" si="1"/>
        <v>1012</v>
      </c>
      <c r="H21" s="1518">
        <f t="shared" si="0"/>
        <v>91.401734104046241</v>
      </c>
      <c r="I21" s="1508">
        <f t="shared" si="1"/>
        <v>64</v>
      </c>
    </row>
    <row r="22" spans="1:9" ht="18" customHeight="1" thickBot="1" x14ac:dyDescent="0.3">
      <c r="A22" s="1509"/>
      <c r="B22" s="1510"/>
      <c r="C22" s="1511" t="s">
        <v>842</v>
      </c>
      <c r="D22" s="1512">
        <f t="shared" ref="D22:I22" si="2">D21+D2</f>
        <v>1072.5</v>
      </c>
      <c r="E22" s="1512">
        <f t="shared" si="2"/>
        <v>1117.2</v>
      </c>
      <c r="F22" s="1512">
        <f t="shared" si="2"/>
        <v>1118.2</v>
      </c>
      <c r="G22" s="1512">
        <f t="shared" si="2"/>
        <v>1033</v>
      </c>
      <c r="H22" s="1519">
        <f t="shared" si="0"/>
        <v>92.380611697370767</v>
      </c>
      <c r="I22" s="1512">
        <f t="shared" si="2"/>
        <v>64</v>
      </c>
    </row>
  </sheetData>
  <pageMargins left="0.70866141732283472" right="0.70866141732283472" top="1.1417322834645669" bottom="0.55118110236220474" header="0.31496062992125984" footer="0.31496062992125984"/>
  <pageSetup paperSize="9" scale="98" orientation="landscape" r:id="rId1"/>
  <headerFooter>
    <oddHeader>&amp;C&amp;"Times New Roman,Dőlt"&amp;11Zalaegerszeg Megyi Jogú Város Önkormányzata és az általa irányított költségvetési szervek
 tervezett létszáma és a tényleges létszám alakulása 2025. évben&amp;R&amp;"Times New Roman,Dőlt"24. melléklet
Adatok: főben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8"/>
  <sheetViews>
    <sheetView workbookViewId="0">
      <selection activeCell="D25" sqref="D25"/>
    </sheetView>
  </sheetViews>
  <sheetFormatPr defaultRowHeight="12.75" x14ac:dyDescent="0.2"/>
  <cols>
    <col min="1" max="1" width="54.83203125" customWidth="1"/>
    <col min="2" max="2" width="17.33203125" customWidth="1"/>
    <col min="3" max="3" width="16.33203125" customWidth="1"/>
    <col min="4" max="4" width="14" customWidth="1"/>
    <col min="256" max="256" width="54.83203125" customWidth="1"/>
    <col min="257" max="257" width="17.33203125" customWidth="1"/>
    <col min="258" max="258" width="16" customWidth="1"/>
    <col min="512" max="512" width="54.83203125" customWidth="1"/>
    <col min="513" max="513" width="17.33203125" customWidth="1"/>
    <col min="514" max="514" width="16" customWidth="1"/>
    <col min="768" max="768" width="54.83203125" customWidth="1"/>
    <col min="769" max="769" width="17.33203125" customWidth="1"/>
    <col min="770" max="770" width="16" customWidth="1"/>
    <col min="1024" max="1024" width="54.83203125" customWidth="1"/>
    <col min="1025" max="1025" width="17.33203125" customWidth="1"/>
    <col min="1026" max="1026" width="16" customWidth="1"/>
    <col min="1280" max="1280" width="54.83203125" customWidth="1"/>
    <col min="1281" max="1281" width="17.33203125" customWidth="1"/>
    <col min="1282" max="1282" width="16" customWidth="1"/>
    <col min="1536" max="1536" width="54.83203125" customWidth="1"/>
    <col min="1537" max="1537" width="17.33203125" customWidth="1"/>
    <col min="1538" max="1538" width="16" customWidth="1"/>
    <col min="1792" max="1792" width="54.83203125" customWidth="1"/>
    <col min="1793" max="1793" width="17.33203125" customWidth="1"/>
    <col min="1794" max="1794" width="16" customWidth="1"/>
    <col min="2048" max="2048" width="54.83203125" customWidth="1"/>
    <col min="2049" max="2049" width="17.33203125" customWidth="1"/>
    <col min="2050" max="2050" width="16" customWidth="1"/>
    <col min="2304" max="2304" width="54.83203125" customWidth="1"/>
    <col min="2305" max="2305" width="17.33203125" customWidth="1"/>
    <col min="2306" max="2306" width="16" customWidth="1"/>
    <col min="2560" max="2560" width="54.83203125" customWidth="1"/>
    <col min="2561" max="2561" width="17.33203125" customWidth="1"/>
    <col min="2562" max="2562" width="16" customWidth="1"/>
    <col min="2816" max="2816" width="54.83203125" customWidth="1"/>
    <col min="2817" max="2817" width="17.33203125" customWidth="1"/>
    <col min="2818" max="2818" width="16" customWidth="1"/>
    <col min="3072" max="3072" width="54.83203125" customWidth="1"/>
    <col min="3073" max="3073" width="17.33203125" customWidth="1"/>
    <col min="3074" max="3074" width="16" customWidth="1"/>
    <col min="3328" max="3328" width="54.83203125" customWidth="1"/>
    <col min="3329" max="3329" width="17.33203125" customWidth="1"/>
    <col min="3330" max="3330" width="16" customWidth="1"/>
    <col min="3584" max="3584" width="54.83203125" customWidth="1"/>
    <col min="3585" max="3585" width="17.33203125" customWidth="1"/>
    <col min="3586" max="3586" width="16" customWidth="1"/>
    <col min="3840" max="3840" width="54.83203125" customWidth="1"/>
    <col min="3841" max="3841" width="17.33203125" customWidth="1"/>
    <col min="3842" max="3842" width="16" customWidth="1"/>
    <col min="4096" max="4096" width="54.83203125" customWidth="1"/>
    <col min="4097" max="4097" width="17.33203125" customWidth="1"/>
    <col min="4098" max="4098" width="16" customWidth="1"/>
    <col min="4352" max="4352" width="54.83203125" customWidth="1"/>
    <col min="4353" max="4353" width="17.33203125" customWidth="1"/>
    <col min="4354" max="4354" width="16" customWidth="1"/>
    <col min="4608" max="4608" width="54.83203125" customWidth="1"/>
    <col min="4609" max="4609" width="17.33203125" customWidth="1"/>
    <col min="4610" max="4610" width="16" customWidth="1"/>
    <col min="4864" max="4864" width="54.83203125" customWidth="1"/>
    <col min="4865" max="4865" width="17.33203125" customWidth="1"/>
    <col min="4866" max="4866" width="16" customWidth="1"/>
    <col min="5120" max="5120" width="54.83203125" customWidth="1"/>
    <col min="5121" max="5121" width="17.33203125" customWidth="1"/>
    <col min="5122" max="5122" width="16" customWidth="1"/>
    <col min="5376" max="5376" width="54.83203125" customWidth="1"/>
    <col min="5377" max="5377" width="17.33203125" customWidth="1"/>
    <col min="5378" max="5378" width="16" customWidth="1"/>
    <col min="5632" max="5632" width="54.83203125" customWidth="1"/>
    <col min="5633" max="5633" width="17.33203125" customWidth="1"/>
    <col min="5634" max="5634" width="16" customWidth="1"/>
    <col min="5888" max="5888" width="54.83203125" customWidth="1"/>
    <col min="5889" max="5889" width="17.33203125" customWidth="1"/>
    <col min="5890" max="5890" width="16" customWidth="1"/>
    <col min="6144" max="6144" width="54.83203125" customWidth="1"/>
    <col min="6145" max="6145" width="17.33203125" customWidth="1"/>
    <col min="6146" max="6146" width="16" customWidth="1"/>
    <col min="6400" max="6400" width="54.83203125" customWidth="1"/>
    <col min="6401" max="6401" width="17.33203125" customWidth="1"/>
    <col min="6402" max="6402" width="16" customWidth="1"/>
    <col min="6656" max="6656" width="54.83203125" customWidth="1"/>
    <col min="6657" max="6657" width="17.33203125" customWidth="1"/>
    <col min="6658" max="6658" width="16" customWidth="1"/>
    <col min="6912" max="6912" width="54.83203125" customWidth="1"/>
    <col min="6913" max="6913" width="17.33203125" customWidth="1"/>
    <col min="6914" max="6914" width="16" customWidth="1"/>
    <col min="7168" max="7168" width="54.83203125" customWidth="1"/>
    <col min="7169" max="7169" width="17.33203125" customWidth="1"/>
    <col min="7170" max="7170" width="16" customWidth="1"/>
    <col min="7424" max="7424" width="54.83203125" customWidth="1"/>
    <col min="7425" max="7425" width="17.33203125" customWidth="1"/>
    <col min="7426" max="7426" width="16" customWidth="1"/>
    <col min="7680" max="7680" width="54.83203125" customWidth="1"/>
    <col min="7681" max="7681" width="17.33203125" customWidth="1"/>
    <col min="7682" max="7682" width="16" customWidth="1"/>
    <col min="7936" max="7936" width="54.83203125" customWidth="1"/>
    <col min="7937" max="7937" width="17.33203125" customWidth="1"/>
    <col min="7938" max="7938" width="16" customWidth="1"/>
    <col min="8192" max="8192" width="54.83203125" customWidth="1"/>
    <col min="8193" max="8193" width="17.33203125" customWidth="1"/>
    <col min="8194" max="8194" width="16" customWidth="1"/>
    <col min="8448" max="8448" width="54.83203125" customWidth="1"/>
    <col min="8449" max="8449" width="17.33203125" customWidth="1"/>
    <col min="8450" max="8450" width="16" customWidth="1"/>
    <col min="8704" max="8704" width="54.83203125" customWidth="1"/>
    <col min="8705" max="8705" width="17.33203125" customWidth="1"/>
    <col min="8706" max="8706" width="16" customWidth="1"/>
    <col min="8960" max="8960" width="54.83203125" customWidth="1"/>
    <col min="8961" max="8961" width="17.33203125" customWidth="1"/>
    <col min="8962" max="8962" width="16" customWidth="1"/>
    <col min="9216" max="9216" width="54.83203125" customWidth="1"/>
    <col min="9217" max="9217" width="17.33203125" customWidth="1"/>
    <col min="9218" max="9218" width="16" customWidth="1"/>
    <col min="9472" max="9472" width="54.83203125" customWidth="1"/>
    <col min="9473" max="9473" width="17.33203125" customWidth="1"/>
    <col min="9474" max="9474" width="16" customWidth="1"/>
    <col min="9728" max="9728" width="54.83203125" customWidth="1"/>
    <col min="9729" max="9729" width="17.33203125" customWidth="1"/>
    <col min="9730" max="9730" width="16" customWidth="1"/>
    <col min="9984" max="9984" width="54.83203125" customWidth="1"/>
    <col min="9985" max="9985" width="17.33203125" customWidth="1"/>
    <col min="9986" max="9986" width="16" customWidth="1"/>
    <col min="10240" max="10240" width="54.83203125" customWidth="1"/>
    <col min="10241" max="10241" width="17.33203125" customWidth="1"/>
    <col min="10242" max="10242" width="16" customWidth="1"/>
    <col min="10496" max="10496" width="54.83203125" customWidth="1"/>
    <col min="10497" max="10497" width="17.33203125" customWidth="1"/>
    <col min="10498" max="10498" width="16" customWidth="1"/>
    <col min="10752" max="10752" width="54.83203125" customWidth="1"/>
    <col min="10753" max="10753" width="17.33203125" customWidth="1"/>
    <col min="10754" max="10754" width="16" customWidth="1"/>
    <col min="11008" max="11008" width="54.83203125" customWidth="1"/>
    <col min="11009" max="11009" width="17.33203125" customWidth="1"/>
    <col min="11010" max="11010" width="16" customWidth="1"/>
    <col min="11264" max="11264" width="54.83203125" customWidth="1"/>
    <col min="11265" max="11265" width="17.33203125" customWidth="1"/>
    <col min="11266" max="11266" width="16" customWidth="1"/>
    <col min="11520" max="11520" width="54.83203125" customWidth="1"/>
    <col min="11521" max="11521" width="17.33203125" customWidth="1"/>
    <col min="11522" max="11522" width="16" customWidth="1"/>
    <col min="11776" max="11776" width="54.83203125" customWidth="1"/>
    <col min="11777" max="11777" width="17.33203125" customWidth="1"/>
    <col min="11778" max="11778" width="16" customWidth="1"/>
    <col min="12032" max="12032" width="54.83203125" customWidth="1"/>
    <col min="12033" max="12033" width="17.33203125" customWidth="1"/>
    <col min="12034" max="12034" width="16" customWidth="1"/>
    <col min="12288" max="12288" width="54.83203125" customWidth="1"/>
    <col min="12289" max="12289" width="17.33203125" customWidth="1"/>
    <col min="12290" max="12290" width="16" customWidth="1"/>
    <col min="12544" max="12544" width="54.83203125" customWidth="1"/>
    <col min="12545" max="12545" width="17.33203125" customWidth="1"/>
    <col min="12546" max="12546" width="16" customWidth="1"/>
    <col min="12800" max="12800" width="54.83203125" customWidth="1"/>
    <col min="12801" max="12801" width="17.33203125" customWidth="1"/>
    <col min="12802" max="12802" width="16" customWidth="1"/>
    <col min="13056" max="13056" width="54.83203125" customWidth="1"/>
    <col min="13057" max="13057" width="17.33203125" customWidth="1"/>
    <col min="13058" max="13058" width="16" customWidth="1"/>
    <col min="13312" max="13312" width="54.83203125" customWidth="1"/>
    <col min="13313" max="13313" width="17.33203125" customWidth="1"/>
    <col min="13314" max="13314" width="16" customWidth="1"/>
    <col min="13568" max="13568" width="54.83203125" customWidth="1"/>
    <col min="13569" max="13569" width="17.33203125" customWidth="1"/>
    <col min="13570" max="13570" width="16" customWidth="1"/>
    <col min="13824" max="13824" width="54.83203125" customWidth="1"/>
    <col min="13825" max="13825" width="17.33203125" customWidth="1"/>
    <col min="13826" max="13826" width="16" customWidth="1"/>
    <col min="14080" max="14080" width="54.83203125" customWidth="1"/>
    <col min="14081" max="14081" width="17.33203125" customWidth="1"/>
    <col min="14082" max="14082" width="16" customWidth="1"/>
    <col min="14336" max="14336" width="54.83203125" customWidth="1"/>
    <col min="14337" max="14337" width="17.33203125" customWidth="1"/>
    <col min="14338" max="14338" width="16" customWidth="1"/>
    <col min="14592" max="14592" width="54.83203125" customWidth="1"/>
    <col min="14593" max="14593" width="17.33203125" customWidth="1"/>
    <col min="14594" max="14594" width="16" customWidth="1"/>
    <col min="14848" max="14848" width="54.83203125" customWidth="1"/>
    <col min="14849" max="14849" width="17.33203125" customWidth="1"/>
    <col min="14850" max="14850" width="16" customWidth="1"/>
    <col min="15104" max="15104" width="54.83203125" customWidth="1"/>
    <col min="15105" max="15105" width="17.33203125" customWidth="1"/>
    <col min="15106" max="15106" width="16" customWidth="1"/>
    <col min="15360" max="15360" width="54.83203125" customWidth="1"/>
    <col min="15361" max="15361" width="17.33203125" customWidth="1"/>
    <col min="15362" max="15362" width="16" customWidth="1"/>
    <col min="15616" max="15616" width="54.83203125" customWidth="1"/>
    <col min="15617" max="15617" width="17.33203125" customWidth="1"/>
    <col min="15618" max="15618" width="16" customWidth="1"/>
    <col min="15872" max="15872" width="54.83203125" customWidth="1"/>
    <col min="15873" max="15873" width="17.33203125" customWidth="1"/>
    <col min="15874" max="15874" width="16" customWidth="1"/>
    <col min="16128" max="16128" width="54.83203125" customWidth="1"/>
    <col min="16129" max="16129" width="17.33203125" customWidth="1"/>
    <col min="16130" max="16130" width="16" customWidth="1"/>
  </cols>
  <sheetData>
    <row r="1" spans="1:4" ht="67.5" x14ac:dyDescent="0.2">
      <c r="A1" s="310" t="s">
        <v>914</v>
      </c>
      <c r="B1" s="245" t="s">
        <v>1883</v>
      </c>
    </row>
    <row r="2" spans="1:4" ht="24.95" customHeight="1" x14ac:dyDescent="0.2">
      <c r="A2" s="311" t="s">
        <v>915</v>
      </c>
      <c r="B2" s="1454" t="s">
        <v>2105</v>
      </c>
      <c r="C2" s="312"/>
    </row>
    <row r="3" spans="1:4" ht="24.95" customHeight="1" x14ac:dyDescent="0.2">
      <c r="A3" s="311" t="s">
        <v>916</v>
      </c>
      <c r="B3" s="1454" t="s">
        <v>2105</v>
      </c>
      <c r="C3" s="312"/>
    </row>
    <row r="4" spans="1:4" ht="24.95" customHeight="1" x14ac:dyDescent="0.2">
      <c r="A4" s="311" t="s">
        <v>2137</v>
      </c>
      <c r="B4" s="1455">
        <v>62816</v>
      </c>
      <c r="C4" s="312"/>
    </row>
    <row r="5" spans="1:4" ht="26.45" customHeight="1" x14ac:dyDescent="0.2">
      <c r="A5" s="313" t="s">
        <v>917</v>
      </c>
      <c r="B5" s="1455">
        <v>97577</v>
      </c>
      <c r="C5" s="312"/>
    </row>
    <row r="6" spans="1:4" ht="19.899999999999999" customHeight="1" x14ac:dyDescent="0.2">
      <c r="A6" s="311" t="s">
        <v>918</v>
      </c>
      <c r="B6" s="1454" t="s">
        <v>2105</v>
      </c>
      <c r="C6" s="312"/>
    </row>
    <row r="7" spans="1:4" ht="14.1" customHeight="1" x14ac:dyDescent="0.25">
      <c r="A7" s="157" t="s">
        <v>902</v>
      </c>
      <c r="B7" s="160">
        <f>SUM(B2:B6)</f>
        <v>160393</v>
      </c>
    </row>
    <row r="8" spans="1:4" ht="14.1" customHeight="1" x14ac:dyDescent="0.2">
      <c r="B8" s="314"/>
    </row>
    <row r="9" spans="1:4" ht="14.1" customHeight="1" x14ac:dyDescent="0.2"/>
    <row r="10" spans="1:4" x14ac:dyDescent="0.2">
      <c r="A10" t="s">
        <v>2138</v>
      </c>
    </row>
    <row r="11" spans="1:4" ht="54" x14ac:dyDescent="0.2">
      <c r="A11" s="1572" t="s">
        <v>2128</v>
      </c>
      <c r="B11" s="1573" t="s">
        <v>2129</v>
      </c>
      <c r="C11" s="1573" t="s">
        <v>2131</v>
      </c>
      <c r="D11" s="1578" t="s">
        <v>746</v>
      </c>
    </row>
    <row r="12" spans="1:4" x14ac:dyDescent="0.2">
      <c r="A12" s="1574" t="s">
        <v>2132</v>
      </c>
      <c r="B12" s="1575">
        <v>23847</v>
      </c>
      <c r="C12" s="1575"/>
      <c r="D12" s="1575">
        <f>SUM(B12:C12)</f>
        <v>23847</v>
      </c>
    </row>
    <row r="13" spans="1:4" x14ac:dyDescent="0.2">
      <c r="A13" s="1574" t="s">
        <v>2130</v>
      </c>
      <c r="B13" s="1575">
        <v>32927</v>
      </c>
      <c r="C13" s="1575">
        <v>693</v>
      </c>
      <c r="D13" s="1575">
        <f t="shared" ref="D13:D17" si="0">SUM(B13:C13)</f>
        <v>33620</v>
      </c>
    </row>
    <row r="14" spans="1:4" x14ac:dyDescent="0.2">
      <c r="A14" s="1574" t="s">
        <v>2133</v>
      </c>
      <c r="B14" s="1575"/>
      <c r="C14" s="1575">
        <v>1929</v>
      </c>
      <c r="D14" s="1575">
        <f t="shared" si="0"/>
        <v>1929</v>
      </c>
    </row>
    <row r="15" spans="1:4" x14ac:dyDescent="0.2">
      <c r="A15" s="1574" t="s">
        <v>2134</v>
      </c>
      <c r="B15" s="1575"/>
      <c r="C15" s="1575">
        <v>3026</v>
      </c>
      <c r="D15" s="1575">
        <f t="shared" si="0"/>
        <v>3026</v>
      </c>
    </row>
    <row r="16" spans="1:4" x14ac:dyDescent="0.2">
      <c r="A16" s="1574" t="s">
        <v>2135</v>
      </c>
      <c r="B16" s="1575"/>
      <c r="C16" s="1575">
        <v>371</v>
      </c>
      <c r="D16" s="1575">
        <f t="shared" si="0"/>
        <v>371</v>
      </c>
    </row>
    <row r="17" spans="1:4" x14ac:dyDescent="0.2">
      <c r="A17" s="1574" t="s">
        <v>2136</v>
      </c>
      <c r="B17" s="1575"/>
      <c r="C17" s="1575">
        <v>23</v>
      </c>
      <c r="D17" s="1575">
        <f t="shared" si="0"/>
        <v>23</v>
      </c>
    </row>
    <row r="18" spans="1:4" ht="13.5" x14ac:dyDescent="0.25">
      <c r="A18" s="1576" t="s">
        <v>902</v>
      </c>
      <c r="B18" s="1577">
        <f>SUM(B12:B17)</f>
        <v>56774</v>
      </c>
      <c r="C18" s="1577">
        <f>SUM(C12:C17)</f>
        <v>6042</v>
      </c>
      <c r="D18" s="1577">
        <f>SUM(D12:D17)</f>
        <v>62816</v>
      </c>
    </row>
  </sheetData>
  <printOptions horizontalCentered="1" verticalCentered="1"/>
  <pageMargins left="0.39370078740157483" right="0.39370078740157483" top="0.9055118110236221" bottom="5.78740157480315" header="0.39370078740157483" footer="0.51181102362204722"/>
  <pageSetup paperSize="9" scale="92" pageOrder="overThenDown" orientation="portrait" r:id="rId1"/>
  <headerFooter alignWithMargins="0">
    <oddHeader>&amp;C&amp;"Times New Roman CE,Félkövér dőlt"KÖZVETETT TÁMOGATÁSOK JOGCÍMEI ÉS ÖSSZEGEI&amp;R&amp;"Times New Roman CE,Félkövér dőlt"25. melléklet
Adatok: ezer Ft-ban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workbookViewId="0">
      <selection activeCell="G13" sqref="G13:G14"/>
    </sheetView>
  </sheetViews>
  <sheetFormatPr defaultColWidth="10.6640625" defaultRowHeight="12.75" x14ac:dyDescent="0.2"/>
  <cols>
    <col min="1" max="1" width="10.6640625" style="342" customWidth="1"/>
    <col min="2" max="2" width="26.83203125" style="342" customWidth="1"/>
    <col min="3" max="3" width="9.83203125" style="342" customWidth="1"/>
    <col min="4" max="4" width="7" style="342" customWidth="1"/>
    <col min="5" max="5" width="10.5" style="342" customWidth="1"/>
    <col min="6" max="6" width="18.33203125" style="342" customWidth="1"/>
    <col min="7" max="7" width="16" style="342" customWidth="1"/>
    <col min="8" max="8" width="13.33203125" style="342" customWidth="1"/>
    <col min="9" max="9" width="11.5" style="342" customWidth="1"/>
    <col min="10" max="10" width="12.1640625" style="342" customWidth="1"/>
    <col min="11" max="11" width="11" style="342" customWidth="1"/>
    <col min="12" max="13" width="10.5" style="342" customWidth="1"/>
    <col min="14" max="14" width="14.6640625" style="342" customWidth="1"/>
    <col min="15" max="257" width="10.6640625" style="342"/>
    <col min="258" max="258" width="26.83203125" style="342" customWidth="1"/>
    <col min="259" max="259" width="9.83203125" style="342" customWidth="1"/>
    <col min="260" max="260" width="7" style="342" customWidth="1"/>
    <col min="261" max="261" width="10.5" style="342" customWidth="1"/>
    <col min="262" max="262" width="20" style="342" customWidth="1"/>
    <col min="263" max="263" width="16" style="342" customWidth="1"/>
    <col min="264" max="264" width="13.33203125" style="342" customWidth="1"/>
    <col min="265" max="265" width="11.5" style="342" customWidth="1"/>
    <col min="266" max="266" width="12.1640625" style="342" customWidth="1"/>
    <col min="267" max="267" width="11" style="342" customWidth="1"/>
    <col min="268" max="269" width="10.5" style="342" customWidth="1"/>
    <col min="270" max="270" width="14.6640625" style="342" customWidth="1"/>
    <col min="271" max="513" width="10.6640625" style="342"/>
    <col min="514" max="514" width="26.83203125" style="342" customWidth="1"/>
    <col min="515" max="515" width="9.83203125" style="342" customWidth="1"/>
    <col min="516" max="516" width="7" style="342" customWidth="1"/>
    <col min="517" max="517" width="10.5" style="342" customWidth="1"/>
    <col min="518" max="518" width="20" style="342" customWidth="1"/>
    <col min="519" max="519" width="16" style="342" customWidth="1"/>
    <col min="520" max="520" width="13.33203125" style="342" customWidth="1"/>
    <col min="521" max="521" width="11.5" style="342" customWidth="1"/>
    <col min="522" max="522" width="12.1640625" style="342" customWidth="1"/>
    <col min="523" max="523" width="11" style="342" customWidth="1"/>
    <col min="524" max="525" width="10.5" style="342" customWidth="1"/>
    <col min="526" max="526" width="14.6640625" style="342" customWidth="1"/>
    <col min="527" max="769" width="10.6640625" style="342"/>
    <col min="770" max="770" width="26.83203125" style="342" customWidth="1"/>
    <col min="771" max="771" width="9.83203125" style="342" customWidth="1"/>
    <col min="772" max="772" width="7" style="342" customWidth="1"/>
    <col min="773" max="773" width="10.5" style="342" customWidth="1"/>
    <col min="774" max="774" width="20" style="342" customWidth="1"/>
    <col min="775" max="775" width="16" style="342" customWidth="1"/>
    <col min="776" max="776" width="13.33203125" style="342" customWidth="1"/>
    <col min="777" max="777" width="11.5" style="342" customWidth="1"/>
    <col min="778" max="778" width="12.1640625" style="342" customWidth="1"/>
    <col min="779" max="779" width="11" style="342" customWidth="1"/>
    <col min="780" max="781" width="10.5" style="342" customWidth="1"/>
    <col min="782" max="782" width="14.6640625" style="342" customWidth="1"/>
    <col min="783" max="1025" width="10.6640625" style="342"/>
    <col min="1026" max="1026" width="26.83203125" style="342" customWidth="1"/>
    <col min="1027" max="1027" width="9.83203125" style="342" customWidth="1"/>
    <col min="1028" max="1028" width="7" style="342" customWidth="1"/>
    <col min="1029" max="1029" width="10.5" style="342" customWidth="1"/>
    <col min="1030" max="1030" width="20" style="342" customWidth="1"/>
    <col min="1031" max="1031" width="16" style="342" customWidth="1"/>
    <col min="1032" max="1032" width="13.33203125" style="342" customWidth="1"/>
    <col min="1033" max="1033" width="11.5" style="342" customWidth="1"/>
    <col min="1034" max="1034" width="12.1640625" style="342" customWidth="1"/>
    <col min="1035" max="1035" width="11" style="342" customWidth="1"/>
    <col min="1036" max="1037" width="10.5" style="342" customWidth="1"/>
    <col min="1038" max="1038" width="14.6640625" style="342" customWidth="1"/>
    <col min="1039" max="1281" width="10.6640625" style="342"/>
    <col min="1282" max="1282" width="26.83203125" style="342" customWidth="1"/>
    <col min="1283" max="1283" width="9.83203125" style="342" customWidth="1"/>
    <col min="1284" max="1284" width="7" style="342" customWidth="1"/>
    <col min="1285" max="1285" width="10.5" style="342" customWidth="1"/>
    <col min="1286" max="1286" width="20" style="342" customWidth="1"/>
    <col min="1287" max="1287" width="16" style="342" customWidth="1"/>
    <col min="1288" max="1288" width="13.33203125" style="342" customWidth="1"/>
    <col min="1289" max="1289" width="11.5" style="342" customWidth="1"/>
    <col min="1290" max="1290" width="12.1640625" style="342" customWidth="1"/>
    <col min="1291" max="1291" width="11" style="342" customWidth="1"/>
    <col min="1292" max="1293" width="10.5" style="342" customWidth="1"/>
    <col min="1294" max="1294" width="14.6640625" style="342" customWidth="1"/>
    <col min="1295" max="1537" width="10.6640625" style="342"/>
    <col min="1538" max="1538" width="26.83203125" style="342" customWidth="1"/>
    <col min="1539" max="1539" width="9.83203125" style="342" customWidth="1"/>
    <col min="1540" max="1540" width="7" style="342" customWidth="1"/>
    <col min="1541" max="1541" width="10.5" style="342" customWidth="1"/>
    <col min="1542" max="1542" width="20" style="342" customWidth="1"/>
    <col min="1543" max="1543" width="16" style="342" customWidth="1"/>
    <col min="1544" max="1544" width="13.33203125" style="342" customWidth="1"/>
    <col min="1545" max="1545" width="11.5" style="342" customWidth="1"/>
    <col min="1546" max="1546" width="12.1640625" style="342" customWidth="1"/>
    <col min="1547" max="1547" width="11" style="342" customWidth="1"/>
    <col min="1548" max="1549" width="10.5" style="342" customWidth="1"/>
    <col min="1550" max="1550" width="14.6640625" style="342" customWidth="1"/>
    <col min="1551" max="1793" width="10.6640625" style="342"/>
    <col min="1794" max="1794" width="26.83203125" style="342" customWidth="1"/>
    <col min="1795" max="1795" width="9.83203125" style="342" customWidth="1"/>
    <col min="1796" max="1796" width="7" style="342" customWidth="1"/>
    <col min="1797" max="1797" width="10.5" style="342" customWidth="1"/>
    <col min="1798" max="1798" width="20" style="342" customWidth="1"/>
    <col min="1799" max="1799" width="16" style="342" customWidth="1"/>
    <col min="1800" max="1800" width="13.33203125" style="342" customWidth="1"/>
    <col min="1801" max="1801" width="11.5" style="342" customWidth="1"/>
    <col min="1802" max="1802" width="12.1640625" style="342" customWidth="1"/>
    <col min="1803" max="1803" width="11" style="342" customWidth="1"/>
    <col min="1804" max="1805" width="10.5" style="342" customWidth="1"/>
    <col min="1806" max="1806" width="14.6640625" style="342" customWidth="1"/>
    <col min="1807" max="2049" width="10.6640625" style="342"/>
    <col min="2050" max="2050" width="26.83203125" style="342" customWidth="1"/>
    <col min="2051" max="2051" width="9.83203125" style="342" customWidth="1"/>
    <col min="2052" max="2052" width="7" style="342" customWidth="1"/>
    <col min="2053" max="2053" width="10.5" style="342" customWidth="1"/>
    <col min="2054" max="2054" width="20" style="342" customWidth="1"/>
    <col min="2055" max="2055" width="16" style="342" customWidth="1"/>
    <col min="2056" max="2056" width="13.33203125" style="342" customWidth="1"/>
    <col min="2057" max="2057" width="11.5" style="342" customWidth="1"/>
    <col min="2058" max="2058" width="12.1640625" style="342" customWidth="1"/>
    <col min="2059" max="2059" width="11" style="342" customWidth="1"/>
    <col min="2060" max="2061" width="10.5" style="342" customWidth="1"/>
    <col min="2062" max="2062" width="14.6640625" style="342" customWidth="1"/>
    <col min="2063" max="2305" width="10.6640625" style="342"/>
    <col min="2306" max="2306" width="26.83203125" style="342" customWidth="1"/>
    <col min="2307" max="2307" width="9.83203125" style="342" customWidth="1"/>
    <col min="2308" max="2308" width="7" style="342" customWidth="1"/>
    <col min="2309" max="2309" width="10.5" style="342" customWidth="1"/>
    <col min="2310" max="2310" width="20" style="342" customWidth="1"/>
    <col min="2311" max="2311" width="16" style="342" customWidth="1"/>
    <col min="2312" max="2312" width="13.33203125" style="342" customWidth="1"/>
    <col min="2313" max="2313" width="11.5" style="342" customWidth="1"/>
    <col min="2314" max="2314" width="12.1640625" style="342" customWidth="1"/>
    <col min="2315" max="2315" width="11" style="342" customWidth="1"/>
    <col min="2316" max="2317" width="10.5" style="342" customWidth="1"/>
    <col min="2318" max="2318" width="14.6640625" style="342" customWidth="1"/>
    <col min="2319" max="2561" width="10.6640625" style="342"/>
    <col min="2562" max="2562" width="26.83203125" style="342" customWidth="1"/>
    <col min="2563" max="2563" width="9.83203125" style="342" customWidth="1"/>
    <col min="2564" max="2564" width="7" style="342" customWidth="1"/>
    <col min="2565" max="2565" width="10.5" style="342" customWidth="1"/>
    <col min="2566" max="2566" width="20" style="342" customWidth="1"/>
    <col min="2567" max="2567" width="16" style="342" customWidth="1"/>
    <col min="2568" max="2568" width="13.33203125" style="342" customWidth="1"/>
    <col min="2569" max="2569" width="11.5" style="342" customWidth="1"/>
    <col min="2570" max="2570" width="12.1640625" style="342" customWidth="1"/>
    <col min="2571" max="2571" width="11" style="342" customWidth="1"/>
    <col min="2572" max="2573" width="10.5" style="342" customWidth="1"/>
    <col min="2574" max="2574" width="14.6640625" style="342" customWidth="1"/>
    <col min="2575" max="2817" width="10.6640625" style="342"/>
    <col min="2818" max="2818" width="26.83203125" style="342" customWidth="1"/>
    <col min="2819" max="2819" width="9.83203125" style="342" customWidth="1"/>
    <col min="2820" max="2820" width="7" style="342" customWidth="1"/>
    <col min="2821" max="2821" width="10.5" style="342" customWidth="1"/>
    <col min="2822" max="2822" width="20" style="342" customWidth="1"/>
    <col min="2823" max="2823" width="16" style="342" customWidth="1"/>
    <col min="2824" max="2824" width="13.33203125" style="342" customWidth="1"/>
    <col min="2825" max="2825" width="11.5" style="342" customWidth="1"/>
    <col min="2826" max="2826" width="12.1640625" style="342" customWidth="1"/>
    <col min="2827" max="2827" width="11" style="342" customWidth="1"/>
    <col min="2828" max="2829" width="10.5" style="342" customWidth="1"/>
    <col min="2830" max="2830" width="14.6640625" style="342" customWidth="1"/>
    <col min="2831" max="3073" width="10.6640625" style="342"/>
    <col min="3074" max="3074" width="26.83203125" style="342" customWidth="1"/>
    <col min="3075" max="3075" width="9.83203125" style="342" customWidth="1"/>
    <col min="3076" max="3076" width="7" style="342" customWidth="1"/>
    <col min="3077" max="3077" width="10.5" style="342" customWidth="1"/>
    <col min="3078" max="3078" width="20" style="342" customWidth="1"/>
    <col min="3079" max="3079" width="16" style="342" customWidth="1"/>
    <col min="3080" max="3080" width="13.33203125" style="342" customWidth="1"/>
    <col min="3081" max="3081" width="11.5" style="342" customWidth="1"/>
    <col min="3082" max="3082" width="12.1640625" style="342" customWidth="1"/>
    <col min="3083" max="3083" width="11" style="342" customWidth="1"/>
    <col min="3084" max="3085" width="10.5" style="342" customWidth="1"/>
    <col min="3086" max="3086" width="14.6640625" style="342" customWidth="1"/>
    <col min="3087" max="3329" width="10.6640625" style="342"/>
    <col min="3330" max="3330" width="26.83203125" style="342" customWidth="1"/>
    <col min="3331" max="3331" width="9.83203125" style="342" customWidth="1"/>
    <col min="3332" max="3332" width="7" style="342" customWidth="1"/>
    <col min="3333" max="3333" width="10.5" style="342" customWidth="1"/>
    <col min="3334" max="3334" width="20" style="342" customWidth="1"/>
    <col min="3335" max="3335" width="16" style="342" customWidth="1"/>
    <col min="3336" max="3336" width="13.33203125" style="342" customWidth="1"/>
    <col min="3337" max="3337" width="11.5" style="342" customWidth="1"/>
    <col min="3338" max="3338" width="12.1640625" style="342" customWidth="1"/>
    <col min="3339" max="3339" width="11" style="342" customWidth="1"/>
    <col min="3340" max="3341" width="10.5" style="342" customWidth="1"/>
    <col min="3342" max="3342" width="14.6640625" style="342" customWidth="1"/>
    <col min="3343" max="3585" width="10.6640625" style="342"/>
    <col min="3586" max="3586" width="26.83203125" style="342" customWidth="1"/>
    <col min="3587" max="3587" width="9.83203125" style="342" customWidth="1"/>
    <col min="3588" max="3588" width="7" style="342" customWidth="1"/>
    <col min="3589" max="3589" width="10.5" style="342" customWidth="1"/>
    <col min="3590" max="3590" width="20" style="342" customWidth="1"/>
    <col min="3591" max="3591" width="16" style="342" customWidth="1"/>
    <col min="3592" max="3592" width="13.33203125" style="342" customWidth="1"/>
    <col min="3593" max="3593" width="11.5" style="342" customWidth="1"/>
    <col min="3594" max="3594" width="12.1640625" style="342" customWidth="1"/>
    <col min="3595" max="3595" width="11" style="342" customWidth="1"/>
    <col min="3596" max="3597" width="10.5" style="342" customWidth="1"/>
    <col min="3598" max="3598" width="14.6640625" style="342" customWidth="1"/>
    <col min="3599" max="3841" width="10.6640625" style="342"/>
    <col min="3842" max="3842" width="26.83203125" style="342" customWidth="1"/>
    <col min="3843" max="3843" width="9.83203125" style="342" customWidth="1"/>
    <col min="3844" max="3844" width="7" style="342" customWidth="1"/>
    <col min="3845" max="3845" width="10.5" style="342" customWidth="1"/>
    <col min="3846" max="3846" width="20" style="342" customWidth="1"/>
    <col min="3847" max="3847" width="16" style="342" customWidth="1"/>
    <col min="3848" max="3848" width="13.33203125" style="342" customWidth="1"/>
    <col min="3849" max="3849" width="11.5" style="342" customWidth="1"/>
    <col min="3850" max="3850" width="12.1640625" style="342" customWidth="1"/>
    <col min="3851" max="3851" width="11" style="342" customWidth="1"/>
    <col min="3852" max="3853" width="10.5" style="342" customWidth="1"/>
    <col min="3854" max="3854" width="14.6640625" style="342" customWidth="1"/>
    <col min="3855" max="4097" width="10.6640625" style="342"/>
    <col min="4098" max="4098" width="26.83203125" style="342" customWidth="1"/>
    <col min="4099" max="4099" width="9.83203125" style="342" customWidth="1"/>
    <col min="4100" max="4100" width="7" style="342" customWidth="1"/>
    <col min="4101" max="4101" width="10.5" style="342" customWidth="1"/>
    <col min="4102" max="4102" width="20" style="342" customWidth="1"/>
    <col min="4103" max="4103" width="16" style="342" customWidth="1"/>
    <col min="4104" max="4104" width="13.33203125" style="342" customWidth="1"/>
    <col min="4105" max="4105" width="11.5" style="342" customWidth="1"/>
    <col min="4106" max="4106" width="12.1640625" style="342" customWidth="1"/>
    <col min="4107" max="4107" width="11" style="342" customWidth="1"/>
    <col min="4108" max="4109" width="10.5" style="342" customWidth="1"/>
    <col min="4110" max="4110" width="14.6640625" style="342" customWidth="1"/>
    <col min="4111" max="4353" width="10.6640625" style="342"/>
    <col min="4354" max="4354" width="26.83203125" style="342" customWidth="1"/>
    <col min="4355" max="4355" width="9.83203125" style="342" customWidth="1"/>
    <col min="4356" max="4356" width="7" style="342" customWidth="1"/>
    <col min="4357" max="4357" width="10.5" style="342" customWidth="1"/>
    <col min="4358" max="4358" width="20" style="342" customWidth="1"/>
    <col min="4359" max="4359" width="16" style="342" customWidth="1"/>
    <col min="4360" max="4360" width="13.33203125" style="342" customWidth="1"/>
    <col min="4361" max="4361" width="11.5" style="342" customWidth="1"/>
    <col min="4362" max="4362" width="12.1640625" style="342" customWidth="1"/>
    <col min="4363" max="4363" width="11" style="342" customWidth="1"/>
    <col min="4364" max="4365" width="10.5" style="342" customWidth="1"/>
    <col min="4366" max="4366" width="14.6640625" style="342" customWidth="1"/>
    <col min="4367" max="4609" width="10.6640625" style="342"/>
    <col min="4610" max="4610" width="26.83203125" style="342" customWidth="1"/>
    <col min="4611" max="4611" width="9.83203125" style="342" customWidth="1"/>
    <col min="4612" max="4612" width="7" style="342" customWidth="1"/>
    <col min="4613" max="4613" width="10.5" style="342" customWidth="1"/>
    <col min="4614" max="4614" width="20" style="342" customWidth="1"/>
    <col min="4615" max="4615" width="16" style="342" customWidth="1"/>
    <col min="4616" max="4616" width="13.33203125" style="342" customWidth="1"/>
    <col min="4617" max="4617" width="11.5" style="342" customWidth="1"/>
    <col min="4618" max="4618" width="12.1640625" style="342" customWidth="1"/>
    <col min="4619" max="4619" width="11" style="342" customWidth="1"/>
    <col min="4620" max="4621" width="10.5" style="342" customWidth="1"/>
    <col min="4622" max="4622" width="14.6640625" style="342" customWidth="1"/>
    <col min="4623" max="4865" width="10.6640625" style="342"/>
    <col min="4866" max="4866" width="26.83203125" style="342" customWidth="1"/>
    <col min="4867" max="4867" width="9.83203125" style="342" customWidth="1"/>
    <col min="4868" max="4868" width="7" style="342" customWidth="1"/>
    <col min="4869" max="4869" width="10.5" style="342" customWidth="1"/>
    <col min="4870" max="4870" width="20" style="342" customWidth="1"/>
    <col min="4871" max="4871" width="16" style="342" customWidth="1"/>
    <col min="4872" max="4872" width="13.33203125" style="342" customWidth="1"/>
    <col min="4873" max="4873" width="11.5" style="342" customWidth="1"/>
    <col min="4874" max="4874" width="12.1640625" style="342" customWidth="1"/>
    <col min="4875" max="4875" width="11" style="342" customWidth="1"/>
    <col min="4876" max="4877" width="10.5" style="342" customWidth="1"/>
    <col min="4878" max="4878" width="14.6640625" style="342" customWidth="1"/>
    <col min="4879" max="5121" width="10.6640625" style="342"/>
    <col min="5122" max="5122" width="26.83203125" style="342" customWidth="1"/>
    <col min="5123" max="5123" width="9.83203125" style="342" customWidth="1"/>
    <col min="5124" max="5124" width="7" style="342" customWidth="1"/>
    <col min="5125" max="5125" width="10.5" style="342" customWidth="1"/>
    <col min="5126" max="5126" width="20" style="342" customWidth="1"/>
    <col min="5127" max="5127" width="16" style="342" customWidth="1"/>
    <col min="5128" max="5128" width="13.33203125" style="342" customWidth="1"/>
    <col min="5129" max="5129" width="11.5" style="342" customWidth="1"/>
    <col min="5130" max="5130" width="12.1640625" style="342" customWidth="1"/>
    <col min="5131" max="5131" width="11" style="342" customWidth="1"/>
    <col min="5132" max="5133" width="10.5" style="342" customWidth="1"/>
    <col min="5134" max="5134" width="14.6640625" style="342" customWidth="1"/>
    <col min="5135" max="5377" width="10.6640625" style="342"/>
    <col min="5378" max="5378" width="26.83203125" style="342" customWidth="1"/>
    <col min="5379" max="5379" width="9.83203125" style="342" customWidth="1"/>
    <col min="5380" max="5380" width="7" style="342" customWidth="1"/>
    <col min="5381" max="5381" width="10.5" style="342" customWidth="1"/>
    <col min="5382" max="5382" width="20" style="342" customWidth="1"/>
    <col min="5383" max="5383" width="16" style="342" customWidth="1"/>
    <col min="5384" max="5384" width="13.33203125" style="342" customWidth="1"/>
    <col min="5385" max="5385" width="11.5" style="342" customWidth="1"/>
    <col min="5386" max="5386" width="12.1640625" style="342" customWidth="1"/>
    <col min="5387" max="5387" width="11" style="342" customWidth="1"/>
    <col min="5388" max="5389" width="10.5" style="342" customWidth="1"/>
    <col min="5390" max="5390" width="14.6640625" style="342" customWidth="1"/>
    <col min="5391" max="5633" width="10.6640625" style="342"/>
    <col min="5634" max="5634" width="26.83203125" style="342" customWidth="1"/>
    <col min="5635" max="5635" width="9.83203125" style="342" customWidth="1"/>
    <col min="5636" max="5636" width="7" style="342" customWidth="1"/>
    <col min="5637" max="5637" width="10.5" style="342" customWidth="1"/>
    <col min="5638" max="5638" width="20" style="342" customWidth="1"/>
    <col min="5639" max="5639" width="16" style="342" customWidth="1"/>
    <col min="5640" max="5640" width="13.33203125" style="342" customWidth="1"/>
    <col min="5641" max="5641" width="11.5" style="342" customWidth="1"/>
    <col min="5642" max="5642" width="12.1640625" style="342" customWidth="1"/>
    <col min="5643" max="5643" width="11" style="342" customWidth="1"/>
    <col min="5644" max="5645" width="10.5" style="342" customWidth="1"/>
    <col min="5646" max="5646" width="14.6640625" style="342" customWidth="1"/>
    <col min="5647" max="5889" width="10.6640625" style="342"/>
    <col min="5890" max="5890" width="26.83203125" style="342" customWidth="1"/>
    <col min="5891" max="5891" width="9.83203125" style="342" customWidth="1"/>
    <col min="5892" max="5892" width="7" style="342" customWidth="1"/>
    <col min="5893" max="5893" width="10.5" style="342" customWidth="1"/>
    <col min="5894" max="5894" width="20" style="342" customWidth="1"/>
    <col min="5895" max="5895" width="16" style="342" customWidth="1"/>
    <col min="5896" max="5896" width="13.33203125" style="342" customWidth="1"/>
    <col min="5897" max="5897" width="11.5" style="342" customWidth="1"/>
    <col min="5898" max="5898" width="12.1640625" style="342" customWidth="1"/>
    <col min="5899" max="5899" width="11" style="342" customWidth="1"/>
    <col min="5900" max="5901" width="10.5" style="342" customWidth="1"/>
    <col min="5902" max="5902" width="14.6640625" style="342" customWidth="1"/>
    <col min="5903" max="6145" width="10.6640625" style="342"/>
    <col min="6146" max="6146" width="26.83203125" style="342" customWidth="1"/>
    <col min="6147" max="6147" width="9.83203125" style="342" customWidth="1"/>
    <col min="6148" max="6148" width="7" style="342" customWidth="1"/>
    <col min="6149" max="6149" width="10.5" style="342" customWidth="1"/>
    <col min="6150" max="6150" width="20" style="342" customWidth="1"/>
    <col min="6151" max="6151" width="16" style="342" customWidth="1"/>
    <col min="6152" max="6152" width="13.33203125" style="342" customWidth="1"/>
    <col min="6153" max="6153" width="11.5" style="342" customWidth="1"/>
    <col min="6154" max="6154" width="12.1640625" style="342" customWidth="1"/>
    <col min="6155" max="6155" width="11" style="342" customWidth="1"/>
    <col min="6156" max="6157" width="10.5" style="342" customWidth="1"/>
    <col min="6158" max="6158" width="14.6640625" style="342" customWidth="1"/>
    <col min="6159" max="6401" width="10.6640625" style="342"/>
    <col min="6402" max="6402" width="26.83203125" style="342" customWidth="1"/>
    <col min="6403" max="6403" width="9.83203125" style="342" customWidth="1"/>
    <col min="6404" max="6404" width="7" style="342" customWidth="1"/>
    <col min="6405" max="6405" width="10.5" style="342" customWidth="1"/>
    <col min="6406" max="6406" width="20" style="342" customWidth="1"/>
    <col min="6407" max="6407" width="16" style="342" customWidth="1"/>
    <col min="6408" max="6408" width="13.33203125" style="342" customWidth="1"/>
    <col min="6409" max="6409" width="11.5" style="342" customWidth="1"/>
    <col min="6410" max="6410" width="12.1640625" style="342" customWidth="1"/>
    <col min="6411" max="6411" width="11" style="342" customWidth="1"/>
    <col min="6412" max="6413" width="10.5" style="342" customWidth="1"/>
    <col min="6414" max="6414" width="14.6640625" style="342" customWidth="1"/>
    <col min="6415" max="6657" width="10.6640625" style="342"/>
    <col min="6658" max="6658" width="26.83203125" style="342" customWidth="1"/>
    <col min="6659" max="6659" width="9.83203125" style="342" customWidth="1"/>
    <col min="6660" max="6660" width="7" style="342" customWidth="1"/>
    <col min="6661" max="6661" width="10.5" style="342" customWidth="1"/>
    <col min="6662" max="6662" width="20" style="342" customWidth="1"/>
    <col min="6663" max="6663" width="16" style="342" customWidth="1"/>
    <col min="6664" max="6664" width="13.33203125" style="342" customWidth="1"/>
    <col min="6665" max="6665" width="11.5" style="342" customWidth="1"/>
    <col min="6666" max="6666" width="12.1640625" style="342" customWidth="1"/>
    <col min="6667" max="6667" width="11" style="342" customWidth="1"/>
    <col min="6668" max="6669" width="10.5" style="342" customWidth="1"/>
    <col min="6670" max="6670" width="14.6640625" style="342" customWidth="1"/>
    <col min="6671" max="6913" width="10.6640625" style="342"/>
    <col min="6914" max="6914" width="26.83203125" style="342" customWidth="1"/>
    <col min="6915" max="6915" width="9.83203125" style="342" customWidth="1"/>
    <col min="6916" max="6916" width="7" style="342" customWidth="1"/>
    <col min="6917" max="6917" width="10.5" style="342" customWidth="1"/>
    <col min="6918" max="6918" width="20" style="342" customWidth="1"/>
    <col min="6919" max="6919" width="16" style="342" customWidth="1"/>
    <col min="6920" max="6920" width="13.33203125" style="342" customWidth="1"/>
    <col min="6921" max="6921" width="11.5" style="342" customWidth="1"/>
    <col min="6922" max="6922" width="12.1640625" style="342" customWidth="1"/>
    <col min="6923" max="6923" width="11" style="342" customWidth="1"/>
    <col min="6924" max="6925" width="10.5" style="342" customWidth="1"/>
    <col min="6926" max="6926" width="14.6640625" style="342" customWidth="1"/>
    <col min="6927" max="7169" width="10.6640625" style="342"/>
    <col min="7170" max="7170" width="26.83203125" style="342" customWidth="1"/>
    <col min="7171" max="7171" width="9.83203125" style="342" customWidth="1"/>
    <col min="7172" max="7172" width="7" style="342" customWidth="1"/>
    <col min="7173" max="7173" width="10.5" style="342" customWidth="1"/>
    <col min="7174" max="7174" width="20" style="342" customWidth="1"/>
    <col min="7175" max="7175" width="16" style="342" customWidth="1"/>
    <col min="7176" max="7176" width="13.33203125" style="342" customWidth="1"/>
    <col min="7177" max="7177" width="11.5" style="342" customWidth="1"/>
    <col min="7178" max="7178" width="12.1640625" style="342" customWidth="1"/>
    <col min="7179" max="7179" width="11" style="342" customWidth="1"/>
    <col min="7180" max="7181" width="10.5" style="342" customWidth="1"/>
    <col min="7182" max="7182" width="14.6640625" style="342" customWidth="1"/>
    <col min="7183" max="7425" width="10.6640625" style="342"/>
    <col min="7426" max="7426" width="26.83203125" style="342" customWidth="1"/>
    <col min="7427" max="7427" width="9.83203125" style="342" customWidth="1"/>
    <col min="7428" max="7428" width="7" style="342" customWidth="1"/>
    <col min="7429" max="7429" width="10.5" style="342" customWidth="1"/>
    <col min="7430" max="7430" width="20" style="342" customWidth="1"/>
    <col min="7431" max="7431" width="16" style="342" customWidth="1"/>
    <col min="7432" max="7432" width="13.33203125" style="342" customWidth="1"/>
    <col min="7433" max="7433" width="11.5" style="342" customWidth="1"/>
    <col min="7434" max="7434" width="12.1640625" style="342" customWidth="1"/>
    <col min="7435" max="7435" width="11" style="342" customWidth="1"/>
    <col min="7436" max="7437" width="10.5" style="342" customWidth="1"/>
    <col min="7438" max="7438" width="14.6640625" style="342" customWidth="1"/>
    <col min="7439" max="7681" width="10.6640625" style="342"/>
    <col min="7682" max="7682" width="26.83203125" style="342" customWidth="1"/>
    <col min="7683" max="7683" width="9.83203125" style="342" customWidth="1"/>
    <col min="7684" max="7684" width="7" style="342" customWidth="1"/>
    <col min="7685" max="7685" width="10.5" style="342" customWidth="1"/>
    <col min="7686" max="7686" width="20" style="342" customWidth="1"/>
    <col min="7687" max="7687" width="16" style="342" customWidth="1"/>
    <col min="7688" max="7688" width="13.33203125" style="342" customWidth="1"/>
    <col min="7689" max="7689" width="11.5" style="342" customWidth="1"/>
    <col min="7690" max="7690" width="12.1640625" style="342" customWidth="1"/>
    <col min="7691" max="7691" width="11" style="342" customWidth="1"/>
    <col min="7692" max="7693" width="10.5" style="342" customWidth="1"/>
    <col min="7694" max="7694" width="14.6640625" style="342" customWidth="1"/>
    <col min="7695" max="7937" width="10.6640625" style="342"/>
    <col min="7938" max="7938" width="26.83203125" style="342" customWidth="1"/>
    <col min="7939" max="7939" width="9.83203125" style="342" customWidth="1"/>
    <col min="7940" max="7940" width="7" style="342" customWidth="1"/>
    <col min="7941" max="7941" width="10.5" style="342" customWidth="1"/>
    <col min="7942" max="7942" width="20" style="342" customWidth="1"/>
    <col min="7943" max="7943" width="16" style="342" customWidth="1"/>
    <col min="7944" max="7944" width="13.33203125" style="342" customWidth="1"/>
    <col min="7945" max="7945" width="11.5" style="342" customWidth="1"/>
    <col min="7946" max="7946" width="12.1640625" style="342" customWidth="1"/>
    <col min="7947" max="7947" width="11" style="342" customWidth="1"/>
    <col min="7948" max="7949" width="10.5" style="342" customWidth="1"/>
    <col min="7950" max="7950" width="14.6640625" style="342" customWidth="1"/>
    <col min="7951" max="8193" width="10.6640625" style="342"/>
    <col min="8194" max="8194" width="26.83203125" style="342" customWidth="1"/>
    <col min="8195" max="8195" width="9.83203125" style="342" customWidth="1"/>
    <col min="8196" max="8196" width="7" style="342" customWidth="1"/>
    <col min="8197" max="8197" width="10.5" style="342" customWidth="1"/>
    <col min="8198" max="8198" width="20" style="342" customWidth="1"/>
    <col min="8199" max="8199" width="16" style="342" customWidth="1"/>
    <col min="8200" max="8200" width="13.33203125" style="342" customWidth="1"/>
    <col min="8201" max="8201" width="11.5" style="342" customWidth="1"/>
    <col min="8202" max="8202" width="12.1640625" style="342" customWidth="1"/>
    <col min="8203" max="8203" width="11" style="342" customWidth="1"/>
    <col min="8204" max="8205" width="10.5" style="342" customWidth="1"/>
    <col min="8206" max="8206" width="14.6640625" style="342" customWidth="1"/>
    <col min="8207" max="8449" width="10.6640625" style="342"/>
    <col min="8450" max="8450" width="26.83203125" style="342" customWidth="1"/>
    <col min="8451" max="8451" width="9.83203125" style="342" customWidth="1"/>
    <col min="8452" max="8452" width="7" style="342" customWidth="1"/>
    <col min="8453" max="8453" width="10.5" style="342" customWidth="1"/>
    <col min="8454" max="8454" width="20" style="342" customWidth="1"/>
    <col min="8455" max="8455" width="16" style="342" customWidth="1"/>
    <col min="8456" max="8456" width="13.33203125" style="342" customWidth="1"/>
    <col min="8457" max="8457" width="11.5" style="342" customWidth="1"/>
    <col min="8458" max="8458" width="12.1640625" style="342" customWidth="1"/>
    <col min="8459" max="8459" width="11" style="342" customWidth="1"/>
    <col min="8460" max="8461" width="10.5" style="342" customWidth="1"/>
    <col min="8462" max="8462" width="14.6640625" style="342" customWidth="1"/>
    <col min="8463" max="8705" width="10.6640625" style="342"/>
    <col min="8706" max="8706" width="26.83203125" style="342" customWidth="1"/>
    <col min="8707" max="8707" width="9.83203125" style="342" customWidth="1"/>
    <col min="8708" max="8708" width="7" style="342" customWidth="1"/>
    <col min="8709" max="8709" width="10.5" style="342" customWidth="1"/>
    <col min="8710" max="8710" width="20" style="342" customWidth="1"/>
    <col min="8711" max="8711" width="16" style="342" customWidth="1"/>
    <col min="8712" max="8712" width="13.33203125" style="342" customWidth="1"/>
    <col min="8713" max="8713" width="11.5" style="342" customWidth="1"/>
    <col min="8714" max="8714" width="12.1640625" style="342" customWidth="1"/>
    <col min="8715" max="8715" width="11" style="342" customWidth="1"/>
    <col min="8716" max="8717" width="10.5" style="342" customWidth="1"/>
    <col min="8718" max="8718" width="14.6640625" style="342" customWidth="1"/>
    <col min="8719" max="8961" width="10.6640625" style="342"/>
    <col min="8962" max="8962" width="26.83203125" style="342" customWidth="1"/>
    <col min="8963" max="8963" width="9.83203125" style="342" customWidth="1"/>
    <col min="8964" max="8964" width="7" style="342" customWidth="1"/>
    <col min="8965" max="8965" width="10.5" style="342" customWidth="1"/>
    <col min="8966" max="8966" width="20" style="342" customWidth="1"/>
    <col min="8967" max="8967" width="16" style="342" customWidth="1"/>
    <col min="8968" max="8968" width="13.33203125" style="342" customWidth="1"/>
    <col min="8969" max="8969" width="11.5" style="342" customWidth="1"/>
    <col min="8970" max="8970" width="12.1640625" style="342" customWidth="1"/>
    <col min="8971" max="8971" width="11" style="342" customWidth="1"/>
    <col min="8972" max="8973" width="10.5" style="342" customWidth="1"/>
    <col min="8974" max="8974" width="14.6640625" style="342" customWidth="1"/>
    <col min="8975" max="9217" width="10.6640625" style="342"/>
    <col min="9218" max="9218" width="26.83203125" style="342" customWidth="1"/>
    <col min="9219" max="9219" width="9.83203125" style="342" customWidth="1"/>
    <col min="9220" max="9220" width="7" style="342" customWidth="1"/>
    <col min="9221" max="9221" width="10.5" style="342" customWidth="1"/>
    <col min="9222" max="9222" width="20" style="342" customWidth="1"/>
    <col min="9223" max="9223" width="16" style="342" customWidth="1"/>
    <col min="9224" max="9224" width="13.33203125" style="342" customWidth="1"/>
    <col min="9225" max="9225" width="11.5" style="342" customWidth="1"/>
    <col min="9226" max="9226" width="12.1640625" style="342" customWidth="1"/>
    <col min="9227" max="9227" width="11" style="342" customWidth="1"/>
    <col min="9228" max="9229" width="10.5" style="342" customWidth="1"/>
    <col min="9230" max="9230" width="14.6640625" style="342" customWidth="1"/>
    <col min="9231" max="9473" width="10.6640625" style="342"/>
    <col min="9474" max="9474" width="26.83203125" style="342" customWidth="1"/>
    <col min="9475" max="9475" width="9.83203125" style="342" customWidth="1"/>
    <col min="9476" max="9476" width="7" style="342" customWidth="1"/>
    <col min="9477" max="9477" width="10.5" style="342" customWidth="1"/>
    <col min="9478" max="9478" width="20" style="342" customWidth="1"/>
    <col min="9479" max="9479" width="16" style="342" customWidth="1"/>
    <col min="9480" max="9480" width="13.33203125" style="342" customWidth="1"/>
    <col min="9481" max="9481" width="11.5" style="342" customWidth="1"/>
    <col min="9482" max="9482" width="12.1640625" style="342" customWidth="1"/>
    <col min="9483" max="9483" width="11" style="342" customWidth="1"/>
    <col min="9484" max="9485" width="10.5" style="342" customWidth="1"/>
    <col min="9486" max="9486" width="14.6640625" style="342" customWidth="1"/>
    <col min="9487" max="9729" width="10.6640625" style="342"/>
    <col min="9730" max="9730" width="26.83203125" style="342" customWidth="1"/>
    <col min="9731" max="9731" width="9.83203125" style="342" customWidth="1"/>
    <col min="9732" max="9732" width="7" style="342" customWidth="1"/>
    <col min="9733" max="9733" width="10.5" style="342" customWidth="1"/>
    <col min="9734" max="9734" width="20" style="342" customWidth="1"/>
    <col min="9735" max="9735" width="16" style="342" customWidth="1"/>
    <col min="9736" max="9736" width="13.33203125" style="342" customWidth="1"/>
    <col min="9737" max="9737" width="11.5" style="342" customWidth="1"/>
    <col min="9738" max="9738" width="12.1640625" style="342" customWidth="1"/>
    <col min="9739" max="9739" width="11" style="342" customWidth="1"/>
    <col min="9740" max="9741" width="10.5" style="342" customWidth="1"/>
    <col min="9742" max="9742" width="14.6640625" style="342" customWidth="1"/>
    <col min="9743" max="9985" width="10.6640625" style="342"/>
    <col min="9986" max="9986" width="26.83203125" style="342" customWidth="1"/>
    <col min="9987" max="9987" width="9.83203125" style="342" customWidth="1"/>
    <col min="9988" max="9988" width="7" style="342" customWidth="1"/>
    <col min="9989" max="9989" width="10.5" style="342" customWidth="1"/>
    <col min="9990" max="9990" width="20" style="342" customWidth="1"/>
    <col min="9991" max="9991" width="16" style="342" customWidth="1"/>
    <col min="9992" max="9992" width="13.33203125" style="342" customWidth="1"/>
    <col min="9993" max="9993" width="11.5" style="342" customWidth="1"/>
    <col min="9994" max="9994" width="12.1640625" style="342" customWidth="1"/>
    <col min="9995" max="9995" width="11" style="342" customWidth="1"/>
    <col min="9996" max="9997" width="10.5" style="342" customWidth="1"/>
    <col min="9998" max="9998" width="14.6640625" style="342" customWidth="1"/>
    <col min="9999" max="10241" width="10.6640625" style="342"/>
    <col min="10242" max="10242" width="26.83203125" style="342" customWidth="1"/>
    <col min="10243" max="10243" width="9.83203125" style="342" customWidth="1"/>
    <col min="10244" max="10244" width="7" style="342" customWidth="1"/>
    <col min="10245" max="10245" width="10.5" style="342" customWidth="1"/>
    <col min="10246" max="10246" width="20" style="342" customWidth="1"/>
    <col min="10247" max="10247" width="16" style="342" customWidth="1"/>
    <col min="10248" max="10248" width="13.33203125" style="342" customWidth="1"/>
    <col min="10249" max="10249" width="11.5" style="342" customWidth="1"/>
    <col min="10250" max="10250" width="12.1640625" style="342" customWidth="1"/>
    <col min="10251" max="10251" width="11" style="342" customWidth="1"/>
    <col min="10252" max="10253" width="10.5" style="342" customWidth="1"/>
    <col min="10254" max="10254" width="14.6640625" style="342" customWidth="1"/>
    <col min="10255" max="10497" width="10.6640625" style="342"/>
    <col min="10498" max="10498" width="26.83203125" style="342" customWidth="1"/>
    <col min="10499" max="10499" width="9.83203125" style="342" customWidth="1"/>
    <col min="10500" max="10500" width="7" style="342" customWidth="1"/>
    <col min="10501" max="10501" width="10.5" style="342" customWidth="1"/>
    <col min="10502" max="10502" width="20" style="342" customWidth="1"/>
    <col min="10503" max="10503" width="16" style="342" customWidth="1"/>
    <col min="10504" max="10504" width="13.33203125" style="342" customWidth="1"/>
    <col min="10505" max="10505" width="11.5" style="342" customWidth="1"/>
    <col min="10506" max="10506" width="12.1640625" style="342" customWidth="1"/>
    <col min="10507" max="10507" width="11" style="342" customWidth="1"/>
    <col min="10508" max="10509" width="10.5" style="342" customWidth="1"/>
    <col min="10510" max="10510" width="14.6640625" style="342" customWidth="1"/>
    <col min="10511" max="10753" width="10.6640625" style="342"/>
    <col min="10754" max="10754" width="26.83203125" style="342" customWidth="1"/>
    <col min="10755" max="10755" width="9.83203125" style="342" customWidth="1"/>
    <col min="10756" max="10756" width="7" style="342" customWidth="1"/>
    <col min="10757" max="10757" width="10.5" style="342" customWidth="1"/>
    <col min="10758" max="10758" width="20" style="342" customWidth="1"/>
    <col min="10759" max="10759" width="16" style="342" customWidth="1"/>
    <col min="10760" max="10760" width="13.33203125" style="342" customWidth="1"/>
    <col min="10761" max="10761" width="11.5" style="342" customWidth="1"/>
    <col min="10762" max="10762" width="12.1640625" style="342" customWidth="1"/>
    <col min="10763" max="10763" width="11" style="342" customWidth="1"/>
    <col min="10764" max="10765" width="10.5" style="342" customWidth="1"/>
    <col min="10766" max="10766" width="14.6640625" style="342" customWidth="1"/>
    <col min="10767" max="11009" width="10.6640625" style="342"/>
    <col min="11010" max="11010" width="26.83203125" style="342" customWidth="1"/>
    <col min="11011" max="11011" width="9.83203125" style="342" customWidth="1"/>
    <col min="11012" max="11012" width="7" style="342" customWidth="1"/>
    <col min="11013" max="11013" width="10.5" style="342" customWidth="1"/>
    <col min="11014" max="11014" width="20" style="342" customWidth="1"/>
    <col min="11015" max="11015" width="16" style="342" customWidth="1"/>
    <col min="11016" max="11016" width="13.33203125" style="342" customWidth="1"/>
    <col min="11017" max="11017" width="11.5" style="342" customWidth="1"/>
    <col min="11018" max="11018" width="12.1640625" style="342" customWidth="1"/>
    <col min="11019" max="11019" width="11" style="342" customWidth="1"/>
    <col min="11020" max="11021" width="10.5" style="342" customWidth="1"/>
    <col min="11022" max="11022" width="14.6640625" style="342" customWidth="1"/>
    <col min="11023" max="11265" width="10.6640625" style="342"/>
    <col min="11266" max="11266" width="26.83203125" style="342" customWidth="1"/>
    <col min="11267" max="11267" width="9.83203125" style="342" customWidth="1"/>
    <col min="11268" max="11268" width="7" style="342" customWidth="1"/>
    <col min="11269" max="11269" width="10.5" style="342" customWidth="1"/>
    <col min="11270" max="11270" width="20" style="342" customWidth="1"/>
    <col min="11271" max="11271" width="16" style="342" customWidth="1"/>
    <col min="11272" max="11272" width="13.33203125" style="342" customWidth="1"/>
    <col min="11273" max="11273" width="11.5" style="342" customWidth="1"/>
    <col min="11274" max="11274" width="12.1640625" style="342" customWidth="1"/>
    <col min="11275" max="11275" width="11" style="342" customWidth="1"/>
    <col min="11276" max="11277" width="10.5" style="342" customWidth="1"/>
    <col min="11278" max="11278" width="14.6640625" style="342" customWidth="1"/>
    <col min="11279" max="11521" width="10.6640625" style="342"/>
    <col min="11522" max="11522" width="26.83203125" style="342" customWidth="1"/>
    <col min="11523" max="11523" width="9.83203125" style="342" customWidth="1"/>
    <col min="11524" max="11524" width="7" style="342" customWidth="1"/>
    <col min="11525" max="11525" width="10.5" style="342" customWidth="1"/>
    <col min="11526" max="11526" width="20" style="342" customWidth="1"/>
    <col min="11527" max="11527" width="16" style="342" customWidth="1"/>
    <col min="11528" max="11528" width="13.33203125" style="342" customWidth="1"/>
    <col min="11529" max="11529" width="11.5" style="342" customWidth="1"/>
    <col min="11530" max="11530" width="12.1640625" style="342" customWidth="1"/>
    <col min="11531" max="11531" width="11" style="342" customWidth="1"/>
    <col min="11532" max="11533" width="10.5" style="342" customWidth="1"/>
    <col min="11534" max="11534" width="14.6640625" style="342" customWidth="1"/>
    <col min="11535" max="11777" width="10.6640625" style="342"/>
    <col min="11778" max="11778" width="26.83203125" style="342" customWidth="1"/>
    <col min="11779" max="11779" width="9.83203125" style="342" customWidth="1"/>
    <col min="11780" max="11780" width="7" style="342" customWidth="1"/>
    <col min="11781" max="11781" width="10.5" style="342" customWidth="1"/>
    <col min="11782" max="11782" width="20" style="342" customWidth="1"/>
    <col min="11783" max="11783" width="16" style="342" customWidth="1"/>
    <col min="11784" max="11784" width="13.33203125" style="342" customWidth="1"/>
    <col min="11785" max="11785" width="11.5" style="342" customWidth="1"/>
    <col min="11786" max="11786" width="12.1640625" style="342" customWidth="1"/>
    <col min="11787" max="11787" width="11" style="342" customWidth="1"/>
    <col min="11788" max="11789" width="10.5" style="342" customWidth="1"/>
    <col min="11790" max="11790" width="14.6640625" style="342" customWidth="1"/>
    <col min="11791" max="12033" width="10.6640625" style="342"/>
    <col min="12034" max="12034" width="26.83203125" style="342" customWidth="1"/>
    <col min="12035" max="12035" width="9.83203125" style="342" customWidth="1"/>
    <col min="12036" max="12036" width="7" style="342" customWidth="1"/>
    <col min="12037" max="12037" width="10.5" style="342" customWidth="1"/>
    <col min="12038" max="12038" width="20" style="342" customWidth="1"/>
    <col min="12039" max="12039" width="16" style="342" customWidth="1"/>
    <col min="12040" max="12040" width="13.33203125" style="342" customWidth="1"/>
    <col min="12041" max="12041" width="11.5" style="342" customWidth="1"/>
    <col min="12042" max="12042" width="12.1640625" style="342" customWidth="1"/>
    <col min="12043" max="12043" width="11" style="342" customWidth="1"/>
    <col min="12044" max="12045" width="10.5" style="342" customWidth="1"/>
    <col min="12046" max="12046" width="14.6640625" style="342" customWidth="1"/>
    <col min="12047" max="12289" width="10.6640625" style="342"/>
    <col min="12290" max="12290" width="26.83203125" style="342" customWidth="1"/>
    <col min="12291" max="12291" width="9.83203125" style="342" customWidth="1"/>
    <col min="12292" max="12292" width="7" style="342" customWidth="1"/>
    <col min="12293" max="12293" width="10.5" style="342" customWidth="1"/>
    <col min="12294" max="12294" width="20" style="342" customWidth="1"/>
    <col min="12295" max="12295" width="16" style="342" customWidth="1"/>
    <col min="12296" max="12296" width="13.33203125" style="342" customWidth="1"/>
    <col min="12297" max="12297" width="11.5" style="342" customWidth="1"/>
    <col min="12298" max="12298" width="12.1640625" style="342" customWidth="1"/>
    <col min="12299" max="12299" width="11" style="342" customWidth="1"/>
    <col min="12300" max="12301" width="10.5" style="342" customWidth="1"/>
    <col min="12302" max="12302" width="14.6640625" style="342" customWidth="1"/>
    <col min="12303" max="12545" width="10.6640625" style="342"/>
    <col min="12546" max="12546" width="26.83203125" style="342" customWidth="1"/>
    <col min="12547" max="12547" width="9.83203125" style="342" customWidth="1"/>
    <col min="12548" max="12548" width="7" style="342" customWidth="1"/>
    <col min="12549" max="12549" width="10.5" style="342" customWidth="1"/>
    <col min="12550" max="12550" width="20" style="342" customWidth="1"/>
    <col min="12551" max="12551" width="16" style="342" customWidth="1"/>
    <col min="12552" max="12552" width="13.33203125" style="342" customWidth="1"/>
    <col min="12553" max="12553" width="11.5" style="342" customWidth="1"/>
    <col min="12554" max="12554" width="12.1640625" style="342" customWidth="1"/>
    <col min="12555" max="12555" width="11" style="342" customWidth="1"/>
    <col min="12556" max="12557" width="10.5" style="342" customWidth="1"/>
    <col min="12558" max="12558" width="14.6640625" style="342" customWidth="1"/>
    <col min="12559" max="12801" width="10.6640625" style="342"/>
    <col min="12802" max="12802" width="26.83203125" style="342" customWidth="1"/>
    <col min="12803" max="12803" width="9.83203125" style="342" customWidth="1"/>
    <col min="12804" max="12804" width="7" style="342" customWidth="1"/>
    <col min="12805" max="12805" width="10.5" style="342" customWidth="1"/>
    <col min="12806" max="12806" width="20" style="342" customWidth="1"/>
    <col min="12807" max="12807" width="16" style="342" customWidth="1"/>
    <col min="12808" max="12808" width="13.33203125" style="342" customWidth="1"/>
    <col min="12809" max="12809" width="11.5" style="342" customWidth="1"/>
    <col min="12810" max="12810" width="12.1640625" style="342" customWidth="1"/>
    <col min="12811" max="12811" width="11" style="342" customWidth="1"/>
    <col min="12812" max="12813" width="10.5" style="342" customWidth="1"/>
    <col min="12814" max="12814" width="14.6640625" style="342" customWidth="1"/>
    <col min="12815" max="13057" width="10.6640625" style="342"/>
    <col min="13058" max="13058" width="26.83203125" style="342" customWidth="1"/>
    <col min="13059" max="13059" width="9.83203125" style="342" customWidth="1"/>
    <col min="13060" max="13060" width="7" style="342" customWidth="1"/>
    <col min="13061" max="13061" width="10.5" style="342" customWidth="1"/>
    <col min="13062" max="13062" width="20" style="342" customWidth="1"/>
    <col min="13063" max="13063" width="16" style="342" customWidth="1"/>
    <col min="13064" max="13064" width="13.33203125" style="342" customWidth="1"/>
    <col min="13065" max="13065" width="11.5" style="342" customWidth="1"/>
    <col min="13066" max="13066" width="12.1640625" style="342" customWidth="1"/>
    <col min="13067" max="13067" width="11" style="342" customWidth="1"/>
    <col min="13068" max="13069" width="10.5" style="342" customWidth="1"/>
    <col min="13070" max="13070" width="14.6640625" style="342" customWidth="1"/>
    <col min="13071" max="13313" width="10.6640625" style="342"/>
    <col min="13314" max="13314" width="26.83203125" style="342" customWidth="1"/>
    <col min="13315" max="13315" width="9.83203125" style="342" customWidth="1"/>
    <col min="13316" max="13316" width="7" style="342" customWidth="1"/>
    <col min="13317" max="13317" width="10.5" style="342" customWidth="1"/>
    <col min="13318" max="13318" width="20" style="342" customWidth="1"/>
    <col min="13319" max="13319" width="16" style="342" customWidth="1"/>
    <col min="13320" max="13320" width="13.33203125" style="342" customWidth="1"/>
    <col min="13321" max="13321" width="11.5" style="342" customWidth="1"/>
    <col min="13322" max="13322" width="12.1640625" style="342" customWidth="1"/>
    <col min="13323" max="13323" width="11" style="342" customWidth="1"/>
    <col min="13324" max="13325" width="10.5" style="342" customWidth="1"/>
    <col min="13326" max="13326" width="14.6640625" style="342" customWidth="1"/>
    <col min="13327" max="13569" width="10.6640625" style="342"/>
    <col min="13570" max="13570" width="26.83203125" style="342" customWidth="1"/>
    <col min="13571" max="13571" width="9.83203125" style="342" customWidth="1"/>
    <col min="13572" max="13572" width="7" style="342" customWidth="1"/>
    <col min="13573" max="13573" width="10.5" style="342" customWidth="1"/>
    <col min="13574" max="13574" width="20" style="342" customWidth="1"/>
    <col min="13575" max="13575" width="16" style="342" customWidth="1"/>
    <col min="13576" max="13576" width="13.33203125" style="342" customWidth="1"/>
    <col min="13577" max="13577" width="11.5" style="342" customWidth="1"/>
    <col min="13578" max="13578" width="12.1640625" style="342" customWidth="1"/>
    <col min="13579" max="13579" width="11" style="342" customWidth="1"/>
    <col min="13580" max="13581" width="10.5" style="342" customWidth="1"/>
    <col min="13582" max="13582" width="14.6640625" style="342" customWidth="1"/>
    <col min="13583" max="13825" width="10.6640625" style="342"/>
    <col min="13826" max="13826" width="26.83203125" style="342" customWidth="1"/>
    <col min="13827" max="13827" width="9.83203125" style="342" customWidth="1"/>
    <col min="13828" max="13828" width="7" style="342" customWidth="1"/>
    <col min="13829" max="13829" width="10.5" style="342" customWidth="1"/>
    <col min="13830" max="13830" width="20" style="342" customWidth="1"/>
    <col min="13831" max="13831" width="16" style="342" customWidth="1"/>
    <col min="13832" max="13832" width="13.33203125" style="342" customWidth="1"/>
    <col min="13833" max="13833" width="11.5" style="342" customWidth="1"/>
    <col min="13834" max="13834" width="12.1640625" style="342" customWidth="1"/>
    <col min="13835" max="13835" width="11" style="342" customWidth="1"/>
    <col min="13836" max="13837" width="10.5" style="342" customWidth="1"/>
    <col min="13838" max="13838" width="14.6640625" style="342" customWidth="1"/>
    <col min="13839" max="14081" width="10.6640625" style="342"/>
    <col min="14082" max="14082" width="26.83203125" style="342" customWidth="1"/>
    <col min="14083" max="14083" width="9.83203125" style="342" customWidth="1"/>
    <col min="14084" max="14084" width="7" style="342" customWidth="1"/>
    <col min="14085" max="14085" width="10.5" style="342" customWidth="1"/>
    <col min="14086" max="14086" width="20" style="342" customWidth="1"/>
    <col min="14087" max="14087" width="16" style="342" customWidth="1"/>
    <col min="14088" max="14088" width="13.33203125" style="342" customWidth="1"/>
    <col min="14089" max="14089" width="11.5" style="342" customWidth="1"/>
    <col min="14090" max="14090" width="12.1640625" style="342" customWidth="1"/>
    <col min="14091" max="14091" width="11" style="342" customWidth="1"/>
    <col min="14092" max="14093" width="10.5" style="342" customWidth="1"/>
    <col min="14094" max="14094" width="14.6640625" style="342" customWidth="1"/>
    <col min="14095" max="14337" width="10.6640625" style="342"/>
    <col min="14338" max="14338" width="26.83203125" style="342" customWidth="1"/>
    <col min="14339" max="14339" width="9.83203125" style="342" customWidth="1"/>
    <col min="14340" max="14340" width="7" style="342" customWidth="1"/>
    <col min="14341" max="14341" width="10.5" style="342" customWidth="1"/>
    <col min="14342" max="14342" width="20" style="342" customWidth="1"/>
    <col min="14343" max="14343" width="16" style="342" customWidth="1"/>
    <col min="14344" max="14344" width="13.33203125" style="342" customWidth="1"/>
    <col min="14345" max="14345" width="11.5" style="342" customWidth="1"/>
    <col min="14346" max="14346" width="12.1640625" style="342" customWidth="1"/>
    <col min="14347" max="14347" width="11" style="342" customWidth="1"/>
    <col min="14348" max="14349" width="10.5" style="342" customWidth="1"/>
    <col min="14350" max="14350" width="14.6640625" style="342" customWidth="1"/>
    <col min="14351" max="14593" width="10.6640625" style="342"/>
    <col min="14594" max="14594" width="26.83203125" style="342" customWidth="1"/>
    <col min="14595" max="14595" width="9.83203125" style="342" customWidth="1"/>
    <col min="14596" max="14596" width="7" style="342" customWidth="1"/>
    <col min="14597" max="14597" width="10.5" style="342" customWidth="1"/>
    <col min="14598" max="14598" width="20" style="342" customWidth="1"/>
    <col min="14599" max="14599" width="16" style="342" customWidth="1"/>
    <col min="14600" max="14600" width="13.33203125" style="342" customWidth="1"/>
    <col min="14601" max="14601" width="11.5" style="342" customWidth="1"/>
    <col min="14602" max="14602" width="12.1640625" style="342" customWidth="1"/>
    <col min="14603" max="14603" width="11" style="342" customWidth="1"/>
    <col min="14604" max="14605" width="10.5" style="342" customWidth="1"/>
    <col min="14606" max="14606" width="14.6640625" style="342" customWidth="1"/>
    <col min="14607" max="14849" width="10.6640625" style="342"/>
    <col min="14850" max="14850" width="26.83203125" style="342" customWidth="1"/>
    <col min="14851" max="14851" width="9.83203125" style="342" customWidth="1"/>
    <col min="14852" max="14852" width="7" style="342" customWidth="1"/>
    <col min="14853" max="14853" width="10.5" style="342" customWidth="1"/>
    <col min="14854" max="14854" width="20" style="342" customWidth="1"/>
    <col min="14855" max="14855" width="16" style="342" customWidth="1"/>
    <col min="14856" max="14856" width="13.33203125" style="342" customWidth="1"/>
    <col min="14857" max="14857" width="11.5" style="342" customWidth="1"/>
    <col min="14858" max="14858" width="12.1640625" style="342" customWidth="1"/>
    <col min="14859" max="14859" width="11" style="342" customWidth="1"/>
    <col min="14860" max="14861" width="10.5" style="342" customWidth="1"/>
    <col min="14862" max="14862" width="14.6640625" style="342" customWidth="1"/>
    <col min="14863" max="15105" width="10.6640625" style="342"/>
    <col min="15106" max="15106" width="26.83203125" style="342" customWidth="1"/>
    <col min="15107" max="15107" width="9.83203125" style="342" customWidth="1"/>
    <col min="15108" max="15108" width="7" style="342" customWidth="1"/>
    <col min="15109" max="15109" width="10.5" style="342" customWidth="1"/>
    <col min="15110" max="15110" width="20" style="342" customWidth="1"/>
    <col min="15111" max="15111" width="16" style="342" customWidth="1"/>
    <col min="15112" max="15112" width="13.33203125" style="342" customWidth="1"/>
    <col min="15113" max="15113" width="11.5" style="342" customWidth="1"/>
    <col min="15114" max="15114" width="12.1640625" style="342" customWidth="1"/>
    <col min="15115" max="15115" width="11" style="342" customWidth="1"/>
    <col min="15116" max="15117" width="10.5" style="342" customWidth="1"/>
    <col min="15118" max="15118" width="14.6640625" style="342" customWidth="1"/>
    <col min="15119" max="15361" width="10.6640625" style="342"/>
    <col min="15362" max="15362" width="26.83203125" style="342" customWidth="1"/>
    <col min="15363" max="15363" width="9.83203125" style="342" customWidth="1"/>
    <col min="15364" max="15364" width="7" style="342" customWidth="1"/>
    <col min="15365" max="15365" width="10.5" style="342" customWidth="1"/>
    <col min="15366" max="15366" width="20" style="342" customWidth="1"/>
    <col min="15367" max="15367" width="16" style="342" customWidth="1"/>
    <col min="15368" max="15368" width="13.33203125" style="342" customWidth="1"/>
    <col min="15369" max="15369" width="11.5" style="342" customWidth="1"/>
    <col min="15370" max="15370" width="12.1640625" style="342" customWidth="1"/>
    <col min="15371" max="15371" width="11" style="342" customWidth="1"/>
    <col min="15372" max="15373" width="10.5" style="342" customWidth="1"/>
    <col min="15374" max="15374" width="14.6640625" style="342" customWidth="1"/>
    <col min="15375" max="15617" width="10.6640625" style="342"/>
    <col min="15618" max="15618" width="26.83203125" style="342" customWidth="1"/>
    <col min="15619" max="15619" width="9.83203125" style="342" customWidth="1"/>
    <col min="15620" max="15620" width="7" style="342" customWidth="1"/>
    <col min="15621" max="15621" width="10.5" style="342" customWidth="1"/>
    <col min="15622" max="15622" width="20" style="342" customWidth="1"/>
    <col min="15623" max="15623" width="16" style="342" customWidth="1"/>
    <col min="15624" max="15624" width="13.33203125" style="342" customWidth="1"/>
    <col min="15625" max="15625" width="11.5" style="342" customWidth="1"/>
    <col min="15626" max="15626" width="12.1640625" style="342" customWidth="1"/>
    <col min="15627" max="15627" width="11" style="342" customWidth="1"/>
    <col min="15628" max="15629" width="10.5" style="342" customWidth="1"/>
    <col min="15630" max="15630" width="14.6640625" style="342" customWidth="1"/>
    <col min="15631" max="15873" width="10.6640625" style="342"/>
    <col min="15874" max="15874" width="26.83203125" style="342" customWidth="1"/>
    <col min="15875" max="15875" width="9.83203125" style="342" customWidth="1"/>
    <col min="15876" max="15876" width="7" style="342" customWidth="1"/>
    <col min="15877" max="15877" width="10.5" style="342" customWidth="1"/>
    <col min="15878" max="15878" width="20" style="342" customWidth="1"/>
    <col min="15879" max="15879" width="16" style="342" customWidth="1"/>
    <col min="15880" max="15880" width="13.33203125" style="342" customWidth="1"/>
    <col min="15881" max="15881" width="11.5" style="342" customWidth="1"/>
    <col min="15882" max="15882" width="12.1640625" style="342" customWidth="1"/>
    <col min="15883" max="15883" width="11" style="342" customWidth="1"/>
    <col min="15884" max="15885" width="10.5" style="342" customWidth="1"/>
    <col min="15886" max="15886" width="14.6640625" style="342" customWidth="1"/>
    <col min="15887" max="16129" width="10.6640625" style="342"/>
    <col min="16130" max="16130" width="26.83203125" style="342" customWidth="1"/>
    <col min="16131" max="16131" width="9.83203125" style="342" customWidth="1"/>
    <col min="16132" max="16132" width="7" style="342" customWidth="1"/>
    <col min="16133" max="16133" width="10.5" style="342" customWidth="1"/>
    <col min="16134" max="16134" width="20" style="342" customWidth="1"/>
    <col min="16135" max="16135" width="16" style="342" customWidth="1"/>
    <col min="16136" max="16136" width="13.33203125" style="342" customWidth="1"/>
    <col min="16137" max="16137" width="11.5" style="342" customWidth="1"/>
    <col min="16138" max="16138" width="12.1640625" style="342" customWidth="1"/>
    <col min="16139" max="16139" width="11" style="342" customWidth="1"/>
    <col min="16140" max="16141" width="10.5" style="342" customWidth="1"/>
    <col min="16142" max="16142" width="14.6640625" style="342" customWidth="1"/>
    <col min="16143" max="16384" width="10.6640625" style="342"/>
  </cols>
  <sheetData>
    <row r="1" spans="1:14" ht="13.5" x14ac:dyDescent="0.25">
      <c r="A1" s="1890" t="s">
        <v>1219</v>
      </c>
      <c r="B1" s="1890"/>
      <c r="C1" s="1890"/>
      <c r="D1" s="1890"/>
      <c r="E1" s="1890"/>
      <c r="F1" s="1890"/>
      <c r="G1" s="1890"/>
      <c r="H1" s="1890"/>
      <c r="I1" s="1890"/>
      <c r="J1" s="1890"/>
      <c r="K1" s="1890"/>
      <c r="L1" s="1890"/>
      <c r="M1" s="1890"/>
      <c r="N1" s="1890"/>
    </row>
    <row r="2" spans="1:14" ht="12.75" customHeight="1" x14ac:dyDescent="0.2">
      <c r="A2" s="1891" t="s">
        <v>0</v>
      </c>
      <c r="B2" s="1892"/>
      <c r="C2" s="1891" t="s">
        <v>1220</v>
      </c>
      <c r="D2" s="1894" t="s">
        <v>1221</v>
      </c>
      <c r="E2" s="1894" t="s">
        <v>1222</v>
      </c>
      <c r="F2" s="1894" t="s">
        <v>1223</v>
      </c>
      <c r="G2" s="1896" t="s">
        <v>1224</v>
      </c>
      <c r="H2" s="1897"/>
      <c r="I2" s="1897"/>
      <c r="J2" s="1897"/>
      <c r="K2" s="1898"/>
      <c r="L2" s="1894" t="s">
        <v>1493</v>
      </c>
      <c r="M2" s="1894" t="s">
        <v>2107</v>
      </c>
      <c r="N2" s="1899" t="s">
        <v>1225</v>
      </c>
    </row>
    <row r="3" spans="1:14" ht="49.5" customHeight="1" x14ac:dyDescent="0.2">
      <c r="A3" s="1892"/>
      <c r="B3" s="1892"/>
      <c r="C3" s="1893"/>
      <c r="D3" s="1895"/>
      <c r="E3" s="1895"/>
      <c r="F3" s="1895"/>
      <c r="G3" s="1467" t="s">
        <v>1492</v>
      </c>
      <c r="H3" s="1467" t="s">
        <v>2108</v>
      </c>
      <c r="I3" s="1467" t="s">
        <v>2109</v>
      </c>
      <c r="J3" s="1468" t="s">
        <v>2110</v>
      </c>
      <c r="K3" s="1468" t="s">
        <v>2111</v>
      </c>
      <c r="L3" s="1895"/>
      <c r="M3" s="1895"/>
      <c r="N3" s="1892"/>
    </row>
    <row r="4" spans="1:14" ht="26.25" customHeight="1" x14ac:dyDescent="0.2">
      <c r="A4" s="1900" t="s">
        <v>2153</v>
      </c>
      <c r="B4" s="1901"/>
      <c r="C4" s="1469" t="s">
        <v>1226</v>
      </c>
      <c r="D4" s="1469" t="s">
        <v>1227</v>
      </c>
      <c r="E4" s="1470">
        <v>300000</v>
      </c>
      <c r="F4" s="1470">
        <v>211638</v>
      </c>
      <c r="G4" s="1471">
        <v>143705</v>
      </c>
      <c r="H4" s="1471">
        <v>133254</v>
      </c>
      <c r="I4" s="1471">
        <f t="shared" ref="I4:I8" si="0">SUM(H4-G4)</f>
        <v>-10451</v>
      </c>
      <c r="J4" s="1471">
        <v>10451</v>
      </c>
      <c r="K4" s="1471"/>
      <c r="L4" s="1471">
        <v>10451</v>
      </c>
      <c r="M4" s="1471">
        <v>10451</v>
      </c>
      <c r="N4" s="1471">
        <f t="shared" ref="N4:N8" si="1">SUM(H4-L4-M4)</f>
        <v>112352</v>
      </c>
    </row>
    <row r="5" spans="1:14" ht="28.5" customHeight="1" x14ac:dyDescent="0.2">
      <c r="A5" s="1902" t="s">
        <v>1228</v>
      </c>
      <c r="B5" s="1903"/>
      <c r="C5" s="1472" t="s">
        <v>1226</v>
      </c>
      <c r="D5" s="1472" t="s">
        <v>1229</v>
      </c>
      <c r="E5" s="1473">
        <v>950000</v>
      </c>
      <c r="F5" s="1473">
        <v>950000</v>
      </c>
      <c r="G5" s="1474">
        <v>622500</v>
      </c>
      <c r="H5" s="1474">
        <v>570100</v>
      </c>
      <c r="I5" s="1474">
        <f t="shared" si="0"/>
        <v>-52400</v>
      </c>
      <c r="J5" s="1474">
        <v>52400</v>
      </c>
      <c r="K5" s="1474"/>
      <c r="L5" s="1474">
        <v>52400</v>
      </c>
      <c r="M5" s="1474">
        <v>52400</v>
      </c>
      <c r="N5" s="1474">
        <f t="shared" si="1"/>
        <v>465300</v>
      </c>
    </row>
    <row r="6" spans="1:14" ht="39" customHeight="1" x14ac:dyDescent="0.2">
      <c r="A6" s="1904" t="s">
        <v>1230</v>
      </c>
      <c r="B6" s="1905"/>
      <c r="C6" s="1469" t="s">
        <v>1226</v>
      </c>
      <c r="D6" s="1469" t="s">
        <v>1231</v>
      </c>
      <c r="E6" s="1470">
        <v>100000</v>
      </c>
      <c r="F6" s="1470">
        <v>100000</v>
      </c>
      <c r="G6" s="1471">
        <v>47417</v>
      </c>
      <c r="H6" s="1471">
        <v>37417</v>
      </c>
      <c r="I6" s="1471">
        <f t="shared" si="0"/>
        <v>-10000</v>
      </c>
      <c r="J6" s="1471">
        <v>10000</v>
      </c>
      <c r="K6" s="1471"/>
      <c r="L6" s="1471">
        <v>10000</v>
      </c>
      <c r="M6" s="1471">
        <v>10000</v>
      </c>
      <c r="N6" s="1471">
        <f t="shared" si="1"/>
        <v>17417</v>
      </c>
    </row>
    <row r="7" spans="1:14" ht="30" customHeight="1" x14ac:dyDescent="0.2">
      <c r="A7" s="1904" t="s">
        <v>2154</v>
      </c>
      <c r="B7" s="1905"/>
      <c r="C7" s="1469" t="s">
        <v>1226</v>
      </c>
      <c r="D7" s="1469" t="s">
        <v>1232</v>
      </c>
      <c r="E7" s="1470">
        <v>240000</v>
      </c>
      <c r="F7" s="1470">
        <v>240000</v>
      </c>
      <c r="G7" s="1471">
        <v>82500</v>
      </c>
      <c r="H7" s="1471">
        <v>52500</v>
      </c>
      <c r="I7" s="1471">
        <f t="shared" si="0"/>
        <v>-30000</v>
      </c>
      <c r="J7" s="1471">
        <v>30000</v>
      </c>
      <c r="K7" s="1471"/>
      <c r="L7" s="1471">
        <v>30000</v>
      </c>
      <c r="M7" s="1471">
        <v>22500</v>
      </c>
      <c r="N7" s="1471">
        <f t="shared" si="1"/>
        <v>0</v>
      </c>
    </row>
    <row r="8" spans="1:14" ht="40.5" customHeight="1" x14ac:dyDescent="0.2">
      <c r="A8" s="1906" t="s">
        <v>2155</v>
      </c>
      <c r="B8" s="1907"/>
      <c r="C8" s="1475" t="s">
        <v>1226</v>
      </c>
      <c r="D8" s="1476" t="s">
        <v>1233</v>
      </c>
      <c r="E8" s="1470">
        <v>150000</v>
      </c>
      <c r="F8" s="1470">
        <v>150000</v>
      </c>
      <c r="G8" s="1471">
        <v>97499</v>
      </c>
      <c r="H8" s="1471">
        <v>82499</v>
      </c>
      <c r="I8" s="1471">
        <f t="shared" si="0"/>
        <v>-15000</v>
      </c>
      <c r="J8" s="1471">
        <v>15000</v>
      </c>
      <c r="K8" s="1471"/>
      <c r="L8" s="1471">
        <v>15000</v>
      </c>
      <c r="M8" s="1471">
        <v>15000</v>
      </c>
      <c r="N8" s="1471">
        <f t="shared" si="1"/>
        <v>52499</v>
      </c>
    </row>
    <row r="9" spans="1:14" ht="18.75" customHeight="1" x14ac:dyDescent="0.2">
      <c r="A9" s="1888" t="s">
        <v>1234</v>
      </c>
      <c r="B9" s="1889"/>
      <c r="C9" s="1477"/>
      <c r="D9" s="1477"/>
      <c r="E9" s="1478">
        <f>SUM(E4:E8)</f>
        <v>1740000</v>
      </c>
      <c r="F9" s="1478">
        <f>SUM(F4:F8)</f>
        <v>1651638</v>
      </c>
      <c r="G9" s="1478">
        <f>SUM(G4:G8)</f>
        <v>993621</v>
      </c>
      <c r="H9" s="1478">
        <f t="shared" ref="H9:N9" si="2">SUM(H4:H8)</f>
        <v>875770</v>
      </c>
      <c r="I9" s="1478">
        <f t="shared" si="2"/>
        <v>-117851</v>
      </c>
      <c r="J9" s="1478">
        <f t="shared" si="2"/>
        <v>117851</v>
      </c>
      <c r="K9" s="1478">
        <f t="shared" si="2"/>
        <v>0</v>
      </c>
      <c r="L9" s="1478">
        <f t="shared" si="2"/>
        <v>117851</v>
      </c>
      <c r="M9" s="1478">
        <f t="shared" si="2"/>
        <v>110351</v>
      </c>
      <c r="N9" s="1478">
        <f t="shared" si="2"/>
        <v>647568</v>
      </c>
    </row>
    <row r="10" spans="1:14" ht="18.75" customHeight="1" x14ac:dyDescent="0.2">
      <c r="A10" s="348"/>
      <c r="B10" s="348"/>
      <c r="C10" s="349"/>
      <c r="D10" s="349"/>
      <c r="E10" s="350"/>
      <c r="F10" s="350"/>
      <c r="G10" s="350"/>
      <c r="H10" s="350"/>
      <c r="I10" s="350"/>
      <c r="J10" s="350"/>
      <c r="K10" s="350"/>
      <c r="L10" s="350"/>
      <c r="M10" s="350"/>
      <c r="N10" s="350"/>
    </row>
    <row r="11" spans="1:14" ht="14.25" thickBot="1" x14ac:dyDescent="0.3">
      <c r="A11" s="459"/>
      <c r="B11" s="1867" t="s">
        <v>1235</v>
      </c>
      <c r="C11" s="1868"/>
      <c r="D11" s="1868"/>
      <c r="E11" s="1868"/>
      <c r="F11" s="1868"/>
      <c r="G11" s="1868"/>
      <c r="H11" s="1868"/>
      <c r="I11" s="1868"/>
      <c r="J11" s="1868"/>
      <c r="K11" s="1868"/>
      <c r="L11" s="343"/>
      <c r="M11" s="343"/>
      <c r="N11" s="343"/>
    </row>
    <row r="12" spans="1:14" ht="24" customHeight="1" x14ac:dyDescent="0.2">
      <c r="A12" s="1869" t="s">
        <v>0</v>
      </c>
      <c r="B12" s="1870"/>
      <c r="C12" s="1875" t="s">
        <v>1236</v>
      </c>
      <c r="D12" s="1870"/>
      <c r="E12" s="1878" t="s">
        <v>2112</v>
      </c>
      <c r="F12" s="1875" t="s">
        <v>1237</v>
      </c>
      <c r="G12" s="1882" t="s">
        <v>2113</v>
      </c>
      <c r="H12" s="1883"/>
      <c r="I12" s="1883"/>
      <c r="J12" s="1884"/>
      <c r="K12" s="1456"/>
      <c r="L12" s="344"/>
      <c r="M12" s="344"/>
      <c r="N12" s="344"/>
    </row>
    <row r="13" spans="1:14" x14ac:dyDescent="0.2">
      <c r="A13" s="1871"/>
      <c r="B13" s="1872"/>
      <c r="C13" s="1876"/>
      <c r="D13" s="1872"/>
      <c r="E13" s="1879"/>
      <c r="F13" s="1862"/>
      <c r="G13" s="1885" t="s">
        <v>1392</v>
      </c>
      <c r="H13" s="1885" t="s">
        <v>1232</v>
      </c>
      <c r="I13" s="1885" t="s">
        <v>2114</v>
      </c>
      <c r="J13" s="1887" t="s">
        <v>1238</v>
      </c>
      <c r="K13" s="1861"/>
      <c r="L13" s="345"/>
      <c r="M13" s="345"/>
      <c r="N13" s="345"/>
    </row>
    <row r="14" spans="1:14" ht="21" customHeight="1" thickBot="1" x14ac:dyDescent="0.25">
      <c r="A14" s="1873"/>
      <c r="B14" s="1874"/>
      <c r="C14" s="1877"/>
      <c r="D14" s="1874"/>
      <c r="E14" s="1880"/>
      <c r="F14" s="1881"/>
      <c r="G14" s="1886"/>
      <c r="H14" s="1886"/>
      <c r="I14" s="1886"/>
      <c r="J14" s="1881"/>
      <c r="K14" s="1862"/>
      <c r="L14" s="345"/>
      <c r="M14" s="345"/>
      <c r="N14" s="345"/>
    </row>
    <row r="15" spans="1:14" ht="37.15" customHeight="1" x14ac:dyDescent="0.2">
      <c r="A15" s="1863" t="s">
        <v>1530</v>
      </c>
      <c r="B15" s="1864"/>
      <c r="C15" s="1865" t="s">
        <v>1239</v>
      </c>
      <c r="D15" s="1866"/>
      <c r="E15" s="1479">
        <v>499658</v>
      </c>
      <c r="F15" s="1480" t="s">
        <v>1240</v>
      </c>
      <c r="G15" s="1479">
        <v>50187</v>
      </c>
      <c r="H15" s="1479">
        <v>50187</v>
      </c>
      <c r="I15" s="1479">
        <v>50187</v>
      </c>
      <c r="J15" s="1481">
        <f>E15-G15-H15-I15</f>
        <v>349097</v>
      </c>
      <c r="K15" s="460"/>
      <c r="L15" s="346"/>
      <c r="M15" s="346"/>
      <c r="N15" s="346"/>
    </row>
    <row r="16" spans="1:14" ht="37.15" customHeight="1" x14ac:dyDescent="0.2">
      <c r="A16" s="1863" t="s">
        <v>2151</v>
      </c>
      <c r="B16" s="1864"/>
      <c r="C16" s="1865" t="s">
        <v>1529</v>
      </c>
      <c r="D16" s="1866"/>
      <c r="E16" s="1479">
        <v>42026</v>
      </c>
      <c r="F16" s="1482">
        <v>0.1085</v>
      </c>
      <c r="G16" s="1479">
        <v>8872</v>
      </c>
      <c r="H16" s="1479">
        <v>9884</v>
      </c>
      <c r="I16" s="1479">
        <v>11004</v>
      </c>
      <c r="J16" s="1481">
        <f>E16-G16-H16-I16</f>
        <v>12266</v>
      </c>
      <c r="K16" s="460"/>
      <c r="L16" s="346"/>
      <c r="M16" s="346"/>
      <c r="N16" s="346"/>
    </row>
    <row r="17" spans="1:14" ht="60" customHeight="1" x14ac:dyDescent="0.2">
      <c r="A17" s="1863" t="s">
        <v>2158</v>
      </c>
      <c r="B17" s="1864"/>
      <c r="C17" s="1865" t="s">
        <v>2115</v>
      </c>
      <c r="D17" s="1866"/>
      <c r="E17" s="1479"/>
      <c r="F17" s="1482"/>
      <c r="G17" s="1479"/>
      <c r="H17" s="1479"/>
      <c r="I17" s="1479"/>
      <c r="J17" s="1481"/>
      <c r="K17" s="460"/>
      <c r="L17" s="346"/>
      <c r="M17" s="346"/>
      <c r="N17" s="346"/>
    </row>
    <row r="18" spans="1:14" ht="16.5" customHeight="1" thickBot="1" x14ac:dyDescent="0.25">
      <c r="A18" s="1858" t="s">
        <v>1241</v>
      </c>
      <c r="B18" s="1859"/>
      <c r="C18" s="1860"/>
      <c r="D18" s="1859"/>
      <c r="E18" s="461">
        <f>SUM(E15:E17)</f>
        <v>541684</v>
      </c>
      <c r="F18" s="461"/>
      <c r="G18" s="461">
        <f>SUM(G15:G17)</f>
        <v>59059</v>
      </c>
      <c r="H18" s="461">
        <f>SUM(H15:H17)</f>
        <v>60071</v>
      </c>
      <c r="I18" s="461">
        <f>SUM(I15:I17)</f>
        <v>61191</v>
      </c>
      <c r="J18" s="461">
        <f>SUM(J15:J17)</f>
        <v>361363</v>
      </c>
      <c r="K18" s="462"/>
      <c r="L18" s="346"/>
      <c r="M18" s="346"/>
      <c r="N18" s="346"/>
    </row>
  </sheetData>
  <mergeCells count="35">
    <mergeCell ref="A9:B9"/>
    <mergeCell ref="A1:N1"/>
    <mergeCell ref="A2:B3"/>
    <mergeCell ref="C2:C3"/>
    <mergeCell ref="D2:D3"/>
    <mergeCell ref="E2:E3"/>
    <mergeCell ref="F2:F3"/>
    <mergeCell ref="G2:K2"/>
    <mergeCell ref="L2:L3"/>
    <mergeCell ref="M2:M3"/>
    <mergeCell ref="N2:N3"/>
    <mergeCell ref="A4:B4"/>
    <mergeCell ref="A5:B5"/>
    <mergeCell ref="A6:B6"/>
    <mergeCell ref="A7:B7"/>
    <mergeCell ref="A8:B8"/>
    <mergeCell ref="B11:K11"/>
    <mergeCell ref="A12:B14"/>
    <mergeCell ref="C12:D14"/>
    <mergeCell ref="E12:E14"/>
    <mergeCell ref="F12:F14"/>
    <mergeCell ref="G12:J12"/>
    <mergeCell ref="G13:G14"/>
    <mergeCell ref="H13:H14"/>
    <mergeCell ref="I13:I14"/>
    <mergeCell ref="J13:J14"/>
    <mergeCell ref="A18:B18"/>
    <mergeCell ref="C18:D18"/>
    <mergeCell ref="K13:K14"/>
    <mergeCell ref="A15:B15"/>
    <mergeCell ref="C15:D15"/>
    <mergeCell ref="A16:B16"/>
    <mergeCell ref="C16:D16"/>
    <mergeCell ref="A17:B17"/>
    <mergeCell ref="C17:D17"/>
  </mergeCells>
  <printOptions horizontalCentered="1" verticalCentered="1"/>
  <pageMargins left="0.39370078740157483" right="0.39370078740157483" top="0.9055118110236221" bottom="0.27559055118110237" header="0.39370078740157483" footer="0.51181102362204722"/>
  <pageSetup paperSize="9" scale="80" orientation="landscape" r:id="rId1"/>
  <headerFooter alignWithMargins="0">
    <oddHeader>&amp;C&amp;"Times New Roman CE,Félkövér dőlt"ZALAEGERSZEG MEGYEI  JOGÚ  VÁROS  ÖNKORMÁNYZATÁNAK TÖBB ÉVES KIHATÁSSAL JÁRÓ KÖTELEZETTSÉGEI
&amp;R&amp;"Times New Roman CE,Félkövér dőlt"26. melléklet
Adatok: ezer Ft-ban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8"/>
  <sheetViews>
    <sheetView topLeftCell="B1" zoomScale="112" zoomScaleNormal="112" workbookViewId="0">
      <pane ySplit="4" topLeftCell="A29" activePane="bottomLeft" state="frozen"/>
      <selection activeCell="A33" sqref="A33"/>
      <selection pane="bottomLeft" activeCell="C1" sqref="C1:C36"/>
    </sheetView>
  </sheetViews>
  <sheetFormatPr defaultColWidth="10.6640625" defaultRowHeight="12.75" x14ac:dyDescent="0.2"/>
  <cols>
    <col min="1" max="1" width="4" style="1580" customWidth="1"/>
    <col min="2" max="2" width="35" style="1580" customWidth="1"/>
    <col min="3" max="3" width="7.6640625" style="1580" customWidth="1"/>
    <col min="4" max="4" width="12.33203125" style="1580" customWidth="1"/>
    <col min="5" max="5" width="8.5" style="1580" customWidth="1"/>
    <col min="6" max="6" width="9.5" style="1580" customWidth="1"/>
    <col min="7" max="7" width="10" style="1580" customWidth="1"/>
    <col min="8" max="8" width="12" style="1580" customWidth="1"/>
    <col min="9" max="9" width="8.83203125" style="1580" customWidth="1"/>
    <col min="10" max="10" width="7.83203125" style="1580" customWidth="1"/>
    <col min="11" max="11" width="10.33203125" style="1580" customWidth="1"/>
    <col min="12" max="12" width="10" style="1580" customWidth="1"/>
    <col min="13" max="13" width="9.1640625" style="1580" customWidth="1"/>
    <col min="14" max="14" width="9.83203125" style="1580" customWidth="1"/>
    <col min="15" max="15" width="11.33203125" style="1580" customWidth="1"/>
    <col min="16" max="16" width="9.5" style="1580" customWidth="1"/>
    <col min="17" max="17" width="10.83203125" style="1580" customWidth="1"/>
    <col min="18" max="18" width="11" style="1580" customWidth="1"/>
    <col min="19" max="19" width="9.6640625" style="1580" customWidth="1"/>
    <col min="20" max="20" width="11.1640625" style="1580" customWidth="1"/>
    <col min="21" max="21" width="10.1640625" style="1580" customWidth="1"/>
    <col min="22" max="22" width="11.33203125" style="1580" customWidth="1"/>
    <col min="23" max="23" width="9.83203125" style="1580" customWidth="1"/>
    <col min="24" max="24" width="6.1640625" style="1579" customWidth="1"/>
    <col min="25" max="259" width="10.6640625" style="1580"/>
    <col min="260" max="260" width="4" style="1580" customWidth="1"/>
    <col min="261" max="261" width="35" style="1580" customWidth="1"/>
    <col min="262" max="262" width="11.33203125" style="1580" customWidth="1"/>
    <col min="263" max="263" width="9.1640625" style="1580" customWidth="1"/>
    <col min="264" max="264" width="7.83203125" style="1580" customWidth="1"/>
    <col min="265" max="265" width="10" style="1580" customWidth="1"/>
    <col min="266" max="266" width="12" style="1580" customWidth="1"/>
    <col min="267" max="267" width="9" style="1580" customWidth="1"/>
    <col min="268" max="268" width="8.5" style="1580" customWidth="1"/>
    <col min="269" max="269" width="9" style="1580" customWidth="1"/>
    <col min="270" max="270" width="9.33203125" style="1580" customWidth="1"/>
    <col min="271" max="271" width="11.5" style="1580" customWidth="1"/>
    <col min="272" max="272" width="10.1640625" style="1580" customWidth="1"/>
    <col min="273" max="273" width="11.33203125" style="1580" customWidth="1"/>
    <col min="274" max="274" width="8.5" style="1580" customWidth="1"/>
    <col min="275" max="275" width="12" style="1580" customWidth="1"/>
    <col min="276" max="277" width="10.1640625" style="1580" customWidth="1"/>
    <col min="278" max="278" width="11.33203125" style="1580" customWidth="1"/>
    <col min="279" max="279" width="10.5" style="1580" customWidth="1"/>
    <col min="280" max="515" width="10.6640625" style="1580"/>
    <col min="516" max="516" width="4" style="1580" customWidth="1"/>
    <col min="517" max="517" width="35" style="1580" customWidth="1"/>
    <col min="518" max="518" width="11.33203125" style="1580" customWidth="1"/>
    <col min="519" max="519" width="9.1640625" style="1580" customWidth="1"/>
    <col min="520" max="520" width="7.83203125" style="1580" customWidth="1"/>
    <col min="521" max="521" width="10" style="1580" customWidth="1"/>
    <col min="522" max="522" width="12" style="1580" customWidth="1"/>
    <col min="523" max="523" width="9" style="1580" customWidth="1"/>
    <col min="524" max="524" width="8.5" style="1580" customWidth="1"/>
    <col min="525" max="525" width="9" style="1580" customWidth="1"/>
    <col min="526" max="526" width="9.33203125" style="1580" customWidth="1"/>
    <col min="527" max="527" width="11.5" style="1580" customWidth="1"/>
    <col min="528" max="528" width="10.1640625" style="1580" customWidth="1"/>
    <col min="529" max="529" width="11.33203125" style="1580" customWidth="1"/>
    <col min="530" max="530" width="8.5" style="1580" customWidth="1"/>
    <col min="531" max="531" width="12" style="1580" customWidth="1"/>
    <col min="532" max="533" width="10.1640625" style="1580" customWidth="1"/>
    <col min="534" max="534" width="11.33203125" style="1580" customWidth="1"/>
    <col min="535" max="535" width="10.5" style="1580" customWidth="1"/>
    <col min="536" max="771" width="10.6640625" style="1580"/>
    <col min="772" max="772" width="4" style="1580" customWidth="1"/>
    <col min="773" max="773" width="35" style="1580" customWidth="1"/>
    <col min="774" max="774" width="11.33203125" style="1580" customWidth="1"/>
    <col min="775" max="775" width="9.1640625" style="1580" customWidth="1"/>
    <col min="776" max="776" width="7.83203125" style="1580" customWidth="1"/>
    <col min="777" max="777" width="10" style="1580" customWidth="1"/>
    <col min="778" max="778" width="12" style="1580" customWidth="1"/>
    <col min="779" max="779" width="9" style="1580" customWidth="1"/>
    <col min="780" max="780" width="8.5" style="1580" customWidth="1"/>
    <col min="781" max="781" width="9" style="1580" customWidth="1"/>
    <col min="782" max="782" width="9.33203125" style="1580" customWidth="1"/>
    <col min="783" max="783" width="11.5" style="1580" customWidth="1"/>
    <col min="784" max="784" width="10.1640625" style="1580" customWidth="1"/>
    <col min="785" max="785" width="11.33203125" style="1580" customWidth="1"/>
    <col min="786" max="786" width="8.5" style="1580" customWidth="1"/>
    <col min="787" max="787" width="12" style="1580" customWidth="1"/>
    <col min="788" max="789" width="10.1640625" style="1580" customWidth="1"/>
    <col min="790" max="790" width="11.33203125" style="1580" customWidth="1"/>
    <col min="791" max="791" width="10.5" style="1580" customWidth="1"/>
    <col min="792" max="1027" width="10.6640625" style="1580"/>
    <col min="1028" max="1028" width="4" style="1580" customWidth="1"/>
    <col min="1029" max="1029" width="35" style="1580" customWidth="1"/>
    <col min="1030" max="1030" width="11.33203125" style="1580" customWidth="1"/>
    <col min="1031" max="1031" width="9.1640625" style="1580" customWidth="1"/>
    <col min="1032" max="1032" width="7.83203125" style="1580" customWidth="1"/>
    <col min="1033" max="1033" width="10" style="1580" customWidth="1"/>
    <col min="1034" max="1034" width="12" style="1580" customWidth="1"/>
    <col min="1035" max="1035" width="9" style="1580" customWidth="1"/>
    <col min="1036" max="1036" width="8.5" style="1580" customWidth="1"/>
    <col min="1037" max="1037" width="9" style="1580" customWidth="1"/>
    <col min="1038" max="1038" width="9.33203125" style="1580" customWidth="1"/>
    <col min="1039" max="1039" width="11.5" style="1580" customWidth="1"/>
    <col min="1040" max="1040" width="10.1640625" style="1580" customWidth="1"/>
    <col min="1041" max="1041" width="11.33203125" style="1580" customWidth="1"/>
    <col min="1042" max="1042" width="8.5" style="1580" customWidth="1"/>
    <col min="1043" max="1043" width="12" style="1580" customWidth="1"/>
    <col min="1044" max="1045" width="10.1640625" style="1580" customWidth="1"/>
    <col min="1046" max="1046" width="11.33203125" style="1580" customWidth="1"/>
    <col min="1047" max="1047" width="10.5" style="1580" customWidth="1"/>
    <col min="1048" max="1283" width="10.6640625" style="1580"/>
    <col min="1284" max="1284" width="4" style="1580" customWidth="1"/>
    <col min="1285" max="1285" width="35" style="1580" customWidth="1"/>
    <col min="1286" max="1286" width="11.33203125" style="1580" customWidth="1"/>
    <col min="1287" max="1287" width="9.1640625" style="1580" customWidth="1"/>
    <col min="1288" max="1288" width="7.83203125" style="1580" customWidth="1"/>
    <col min="1289" max="1289" width="10" style="1580" customWidth="1"/>
    <col min="1290" max="1290" width="12" style="1580" customWidth="1"/>
    <col min="1291" max="1291" width="9" style="1580" customWidth="1"/>
    <col min="1292" max="1292" width="8.5" style="1580" customWidth="1"/>
    <col min="1293" max="1293" width="9" style="1580" customWidth="1"/>
    <col min="1294" max="1294" width="9.33203125" style="1580" customWidth="1"/>
    <col min="1295" max="1295" width="11.5" style="1580" customWidth="1"/>
    <col min="1296" max="1296" width="10.1640625" style="1580" customWidth="1"/>
    <col min="1297" max="1297" width="11.33203125" style="1580" customWidth="1"/>
    <col min="1298" max="1298" width="8.5" style="1580" customWidth="1"/>
    <col min="1299" max="1299" width="12" style="1580" customWidth="1"/>
    <col min="1300" max="1301" width="10.1640625" style="1580" customWidth="1"/>
    <col min="1302" max="1302" width="11.33203125" style="1580" customWidth="1"/>
    <col min="1303" max="1303" width="10.5" style="1580" customWidth="1"/>
    <col min="1304" max="1539" width="10.6640625" style="1580"/>
    <col min="1540" max="1540" width="4" style="1580" customWidth="1"/>
    <col min="1541" max="1541" width="35" style="1580" customWidth="1"/>
    <col min="1542" max="1542" width="11.33203125" style="1580" customWidth="1"/>
    <col min="1543" max="1543" width="9.1640625" style="1580" customWidth="1"/>
    <col min="1544" max="1544" width="7.83203125" style="1580" customWidth="1"/>
    <col min="1545" max="1545" width="10" style="1580" customWidth="1"/>
    <col min="1546" max="1546" width="12" style="1580" customWidth="1"/>
    <col min="1547" max="1547" width="9" style="1580" customWidth="1"/>
    <col min="1548" max="1548" width="8.5" style="1580" customWidth="1"/>
    <col min="1549" max="1549" width="9" style="1580" customWidth="1"/>
    <col min="1550" max="1550" width="9.33203125" style="1580" customWidth="1"/>
    <col min="1551" max="1551" width="11.5" style="1580" customWidth="1"/>
    <col min="1552" max="1552" width="10.1640625" style="1580" customWidth="1"/>
    <col min="1553" max="1553" width="11.33203125" style="1580" customWidth="1"/>
    <col min="1554" max="1554" width="8.5" style="1580" customWidth="1"/>
    <col min="1555" max="1555" width="12" style="1580" customWidth="1"/>
    <col min="1556" max="1557" width="10.1640625" style="1580" customWidth="1"/>
    <col min="1558" max="1558" width="11.33203125" style="1580" customWidth="1"/>
    <col min="1559" max="1559" width="10.5" style="1580" customWidth="1"/>
    <col min="1560" max="1795" width="10.6640625" style="1580"/>
    <col min="1796" max="1796" width="4" style="1580" customWidth="1"/>
    <col min="1797" max="1797" width="35" style="1580" customWidth="1"/>
    <col min="1798" max="1798" width="11.33203125" style="1580" customWidth="1"/>
    <col min="1799" max="1799" width="9.1640625" style="1580" customWidth="1"/>
    <col min="1800" max="1800" width="7.83203125" style="1580" customWidth="1"/>
    <col min="1801" max="1801" width="10" style="1580" customWidth="1"/>
    <col min="1802" max="1802" width="12" style="1580" customWidth="1"/>
    <col min="1803" max="1803" width="9" style="1580" customWidth="1"/>
    <col min="1804" max="1804" width="8.5" style="1580" customWidth="1"/>
    <col min="1805" max="1805" width="9" style="1580" customWidth="1"/>
    <col min="1806" max="1806" width="9.33203125" style="1580" customWidth="1"/>
    <col min="1807" max="1807" width="11.5" style="1580" customWidth="1"/>
    <col min="1808" max="1808" width="10.1640625" style="1580" customWidth="1"/>
    <col min="1809" max="1809" width="11.33203125" style="1580" customWidth="1"/>
    <col min="1810" max="1810" width="8.5" style="1580" customWidth="1"/>
    <col min="1811" max="1811" width="12" style="1580" customWidth="1"/>
    <col min="1812" max="1813" width="10.1640625" style="1580" customWidth="1"/>
    <col min="1814" max="1814" width="11.33203125" style="1580" customWidth="1"/>
    <col min="1815" max="1815" width="10.5" style="1580" customWidth="1"/>
    <col min="1816" max="2051" width="10.6640625" style="1580"/>
    <col min="2052" max="2052" width="4" style="1580" customWidth="1"/>
    <col min="2053" max="2053" width="35" style="1580" customWidth="1"/>
    <col min="2054" max="2054" width="11.33203125" style="1580" customWidth="1"/>
    <col min="2055" max="2055" width="9.1640625" style="1580" customWidth="1"/>
    <col min="2056" max="2056" width="7.83203125" style="1580" customWidth="1"/>
    <col min="2057" max="2057" width="10" style="1580" customWidth="1"/>
    <col min="2058" max="2058" width="12" style="1580" customWidth="1"/>
    <col min="2059" max="2059" width="9" style="1580" customWidth="1"/>
    <col min="2060" max="2060" width="8.5" style="1580" customWidth="1"/>
    <col min="2061" max="2061" width="9" style="1580" customWidth="1"/>
    <col min="2062" max="2062" width="9.33203125" style="1580" customWidth="1"/>
    <col min="2063" max="2063" width="11.5" style="1580" customWidth="1"/>
    <col min="2064" max="2064" width="10.1640625" style="1580" customWidth="1"/>
    <col min="2065" max="2065" width="11.33203125" style="1580" customWidth="1"/>
    <col min="2066" max="2066" width="8.5" style="1580" customWidth="1"/>
    <col min="2067" max="2067" width="12" style="1580" customWidth="1"/>
    <col min="2068" max="2069" width="10.1640625" style="1580" customWidth="1"/>
    <col min="2070" max="2070" width="11.33203125" style="1580" customWidth="1"/>
    <col min="2071" max="2071" width="10.5" style="1580" customWidth="1"/>
    <col min="2072" max="2307" width="10.6640625" style="1580"/>
    <col min="2308" max="2308" width="4" style="1580" customWidth="1"/>
    <col min="2309" max="2309" width="35" style="1580" customWidth="1"/>
    <col min="2310" max="2310" width="11.33203125" style="1580" customWidth="1"/>
    <col min="2311" max="2311" width="9.1640625" style="1580" customWidth="1"/>
    <col min="2312" max="2312" width="7.83203125" style="1580" customWidth="1"/>
    <col min="2313" max="2313" width="10" style="1580" customWidth="1"/>
    <col min="2314" max="2314" width="12" style="1580" customWidth="1"/>
    <col min="2315" max="2315" width="9" style="1580" customWidth="1"/>
    <col min="2316" max="2316" width="8.5" style="1580" customWidth="1"/>
    <col min="2317" max="2317" width="9" style="1580" customWidth="1"/>
    <col min="2318" max="2318" width="9.33203125" style="1580" customWidth="1"/>
    <col min="2319" max="2319" width="11.5" style="1580" customWidth="1"/>
    <col min="2320" max="2320" width="10.1640625" style="1580" customWidth="1"/>
    <col min="2321" max="2321" width="11.33203125" style="1580" customWidth="1"/>
    <col min="2322" max="2322" width="8.5" style="1580" customWidth="1"/>
    <col min="2323" max="2323" width="12" style="1580" customWidth="1"/>
    <col min="2324" max="2325" width="10.1640625" style="1580" customWidth="1"/>
    <col min="2326" max="2326" width="11.33203125" style="1580" customWidth="1"/>
    <col min="2327" max="2327" width="10.5" style="1580" customWidth="1"/>
    <col min="2328" max="2563" width="10.6640625" style="1580"/>
    <col min="2564" max="2564" width="4" style="1580" customWidth="1"/>
    <col min="2565" max="2565" width="35" style="1580" customWidth="1"/>
    <col min="2566" max="2566" width="11.33203125" style="1580" customWidth="1"/>
    <col min="2567" max="2567" width="9.1640625" style="1580" customWidth="1"/>
    <col min="2568" max="2568" width="7.83203125" style="1580" customWidth="1"/>
    <col min="2569" max="2569" width="10" style="1580" customWidth="1"/>
    <col min="2570" max="2570" width="12" style="1580" customWidth="1"/>
    <col min="2571" max="2571" width="9" style="1580" customWidth="1"/>
    <col min="2572" max="2572" width="8.5" style="1580" customWidth="1"/>
    <col min="2573" max="2573" width="9" style="1580" customWidth="1"/>
    <col min="2574" max="2574" width="9.33203125" style="1580" customWidth="1"/>
    <col min="2575" max="2575" width="11.5" style="1580" customWidth="1"/>
    <col min="2576" max="2576" width="10.1640625" style="1580" customWidth="1"/>
    <col min="2577" max="2577" width="11.33203125" style="1580" customWidth="1"/>
    <col min="2578" max="2578" width="8.5" style="1580" customWidth="1"/>
    <col min="2579" max="2579" width="12" style="1580" customWidth="1"/>
    <col min="2580" max="2581" width="10.1640625" style="1580" customWidth="1"/>
    <col min="2582" max="2582" width="11.33203125" style="1580" customWidth="1"/>
    <col min="2583" max="2583" width="10.5" style="1580" customWidth="1"/>
    <col min="2584" max="2819" width="10.6640625" style="1580"/>
    <col min="2820" max="2820" width="4" style="1580" customWidth="1"/>
    <col min="2821" max="2821" width="35" style="1580" customWidth="1"/>
    <col min="2822" max="2822" width="11.33203125" style="1580" customWidth="1"/>
    <col min="2823" max="2823" width="9.1640625" style="1580" customWidth="1"/>
    <col min="2824" max="2824" width="7.83203125" style="1580" customWidth="1"/>
    <col min="2825" max="2825" width="10" style="1580" customWidth="1"/>
    <col min="2826" max="2826" width="12" style="1580" customWidth="1"/>
    <col min="2827" max="2827" width="9" style="1580" customWidth="1"/>
    <col min="2828" max="2828" width="8.5" style="1580" customWidth="1"/>
    <col min="2829" max="2829" width="9" style="1580" customWidth="1"/>
    <col min="2830" max="2830" width="9.33203125" style="1580" customWidth="1"/>
    <col min="2831" max="2831" width="11.5" style="1580" customWidth="1"/>
    <col min="2832" max="2832" width="10.1640625" style="1580" customWidth="1"/>
    <col min="2833" max="2833" width="11.33203125" style="1580" customWidth="1"/>
    <col min="2834" max="2834" width="8.5" style="1580" customWidth="1"/>
    <col min="2835" max="2835" width="12" style="1580" customWidth="1"/>
    <col min="2836" max="2837" width="10.1640625" style="1580" customWidth="1"/>
    <col min="2838" max="2838" width="11.33203125" style="1580" customWidth="1"/>
    <col min="2839" max="2839" width="10.5" style="1580" customWidth="1"/>
    <col min="2840" max="3075" width="10.6640625" style="1580"/>
    <col min="3076" max="3076" width="4" style="1580" customWidth="1"/>
    <col min="3077" max="3077" width="35" style="1580" customWidth="1"/>
    <col min="3078" max="3078" width="11.33203125" style="1580" customWidth="1"/>
    <col min="3079" max="3079" width="9.1640625" style="1580" customWidth="1"/>
    <col min="3080" max="3080" width="7.83203125" style="1580" customWidth="1"/>
    <col min="3081" max="3081" width="10" style="1580" customWidth="1"/>
    <col min="3082" max="3082" width="12" style="1580" customWidth="1"/>
    <col min="3083" max="3083" width="9" style="1580" customWidth="1"/>
    <col min="3084" max="3084" width="8.5" style="1580" customWidth="1"/>
    <col min="3085" max="3085" width="9" style="1580" customWidth="1"/>
    <col min="3086" max="3086" width="9.33203125" style="1580" customWidth="1"/>
    <col min="3087" max="3087" width="11.5" style="1580" customWidth="1"/>
    <col min="3088" max="3088" width="10.1640625" style="1580" customWidth="1"/>
    <col min="3089" max="3089" width="11.33203125" style="1580" customWidth="1"/>
    <col min="3090" max="3090" width="8.5" style="1580" customWidth="1"/>
    <col min="3091" max="3091" width="12" style="1580" customWidth="1"/>
    <col min="3092" max="3093" width="10.1640625" style="1580" customWidth="1"/>
    <col min="3094" max="3094" width="11.33203125" style="1580" customWidth="1"/>
    <col min="3095" max="3095" width="10.5" style="1580" customWidth="1"/>
    <col min="3096" max="3331" width="10.6640625" style="1580"/>
    <col min="3332" max="3332" width="4" style="1580" customWidth="1"/>
    <col min="3333" max="3333" width="35" style="1580" customWidth="1"/>
    <col min="3334" max="3334" width="11.33203125" style="1580" customWidth="1"/>
    <col min="3335" max="3335" width="9.1640625" style="1580" customWidth="1"/>
    <col min="3336" max="3336" width="7.83203125" style="1580" customWidth="1"/>
    <col min="3337" max="3337" width="10" style="1580" customWidth="1"/>
    <col min="3338" max="3338" width="12" style="1580" customWidth="1"/>
    <col min="3339" max="3339" width="9" style="1580" customWidth="1"/>
    <col min="3340" max="3340" width="8.5" style="1580" customWidth="1"/>
    <col min="3341" max="3341" width="9" style="1580" customWidth="1"/>
    <col min="3342" max="3342" width="9.33203125" style="1580" customWidth="1"/>
    <col min="3343" max="3343" width="11.5" style="1580" customWidth="1"/>
    <col min="3344" max="3344" width="10.1640625" style="1580" customWidth="1"/>
    <col min="3345" max="3345" width="11.33203125" style="1580" customWidth="1"/>
    <col min="3346" max="3346" width="8.5" style="1580" customWidth="1"/>
    <col min="3347" max="3347" width="12" style="1580" customWidth="1"/>
    <col min="3348" max="3349" width="10.1640625" style="1580" customWidth="1"/>
    <col min="3350" max="3350" width="11.33203125" style="1580" customWidth="1"/>
    <col min="3351" max="3351" width="10.5" style="1580" customWidth="1"/>
    <col min="3352" max="3587" width="10.6640625" style="1580"/>
    <col min="3588" max="3588" width="4" style="1580" customWidth="1"/>
    <col min="3589" max="3589" width="35" style="1580" customWidth="1"/>
    <col min="3590" max="3590" width="11.33203125" style="1580" customWidth="1"/>
    <col min="3591" max="3591" width="9.1640625" style="1580" customWidth="1"/>
    <col min="3592" max="3592" width="7.83203125" style="1580" customWidth="1"/>
    <col min="3593" max="3593" width="10" style="1580" customWidth="1"/>
    <col min="3594" max="3594" width="12" style="1580" customWidth="1"/>
    <col min="3595" max="3595" width="9" style="1580" customWidth="1"/>
    <col min="3596" max="3596" width="8.5" style="1580" customWidth="1"/>
    <col min="3597" max="3597" width="9" style="1580" customWidth="1"/>
    <col min="3598" max="3598" width="9.33203125" style="1580" customWidth="1"/>
    <col min="3599" max="3599" width="11.5" style="1580" customWidth="1"/>
    <col min="3600" max="3600" width="10.1640625" style="1580" customWidth="1"/>
    <col min="3601" max="3601" width="11.33203125" style="1580" customWidth="1"/>
    <col min="3602" max="3602" width="8.5" style="1580" customWidth="1"/>
    <col min="3603" max="3603" width="12" style="1580" customWidth="1"/>
    <col min="3604" max="3605" width="10.1640625" style="1580" customWidth="1"/>
    <col min="3606" max="3606" width="11.33203125" style="1580" customWidth="1"/>
    <col min="3607" max="3607" width="10.5" style="1580" customWidth="1"/>
    <col min="3608" max="3843" width="10.6640625" style="1580"/>
    <col min="3844" max="3844" width="4" style="1580" customWidth="1"/>
    <col min="3845" max="3845" width="35" style="1580" customWidth="1"/>
    <col min="3846" max="3846" width="11.33203125" style="1580" customWidth="1"/>
    <col min="3847" max="3847" width="9.1640625" style="1580" customWidth="1"/>
    <col min="3848" max="3848" width="7.83203125" style="1580" customWidth="1"/>
    <col min="3849" max="3849" width="10" style="1580" customWidth="1"/>
    <col min="3850" max="3850" width="12" style="1580" customWidth="1"/>
    <col min="3851" max="3851" width="9" style="1580" customWidth="1"/>
    <col min="3852" max="3852" width="8.5" style="1580" customWidth="1"/>
    <col min="3853" max="3853" width="9" style="1580" customWidth="1"/>
    <col min="3854" max="3854" width="9.33203125" style="1580" customWidth="1"/>
    <col min="3855" max="3855" width="11.5" style="1580" customWidth="1"/>
    <col min="3856" max="3856" width="10.1640625" style="1580" customWidth="1"/>
    <col min="3857" max="3857" width="11.33203125" style="1580" customWidth="1"/>
    <col min="3858" max="3858" width="8.5" style="1580" customWidth="1"/>
    <col min="3859" max="3859" width="12" style="1580" customWidth="1"/>
    <col min="3860" max="3861" width="10.1640625" style="1580" customWidth="1"/>
    <col min="3862" max="3862" width="11.33203125" style="1580" customWidth="1"/>
    <col min="3863" max="3863" width="10.5" style="1580" customWidth="1"/>
    <col min="3864" max="4099" width="10.6640625" style="1580"/>
    <col min="4100" max="4100" width="4" style="1580" customWidth="1"/>
    <col min="4101" max="4101" width="35" style="1580" customWidth="1"/>
    <col min="4102" max="4102" width="11.33203125" style="1580" customWidth="1"/>
    <col min="4103" max="4103" width="9.1640625" style="1580" customWidth="1"/>
    <col min="4104" max="4104" width="7.83203125" style="1580" customWidth="1"/>
    <col min="4105" max="4105" width="10" style="1580" customWidth="1"/>
    <col min="4106" max="4106" width="12" style="1580" customWidth="1"/>
    <col min="4107" max="4107" width="9" style="1580" customWidth="1"/>
    <col min="4108" max="4108" width="8.5" style="1580" customWidth="1"/>
    <col min="4109" max="4109" width="9" style="1580" customWidth="1"/>
    <col min="4110" max="4110" width="9.33203125" style="1580" customWidth="1"/>
    <col min="4111" max="4111" width="11.5" style="1580" customWidth="1"/>
    <col min="4112" max="4112" width="10.1640625" style="1580" customWidth="1"/>
    <col min="4113" max="4113" width="11.33203125" style="1580" customWidth="1"/>
    <col min="4114" max="4114" width="8.5" style="1580" customWidth="1"/>
    <col min="4115" max="4115" width="12" style="1580" customWidth="1"/>
    <col min="4116" max="4117" width="10.1640625" style="1580" customWidth="1"/>
    <col min="4118" max="4118" width="11.33203125" style="1580" customWidth="1"/>
    <col min="4119" max="4119" width="10.5" style="1580" customWidth="1"/>
    <col min="4120" max="4355" width="10.6640625" style="1580"/>
    <col min="4356" max="4356" width="4" style="1580" customWidth="1"/>
    <col min="4357" max="4357" width="35" style="1580" customWidth="1"/>
    <col min="4358" max="4358" width="11.33203125" style="1580" customWidth="1"/>
    <col min="4359" max="4359" width="9.1640625" style="1580" customWidth="1"/>
    <col min="4360" max="4360" width="7.83203125" style="1580" customWidth="1"/>
    <col min="4361" max="4361" width="10" style="1580" customWidth="1"/>
    <col min="4362" max="4362" width="12" style="1580" customWidth="1"/>
    <col min="4363" max="4363" width="9" style="1580" customWidth="1"/>
    <col min="4364" max="4364" width="8.5" style="1580" customWidth="1"/>
    <col min="4365" max="4365" width="9" style="1580" customWidth="1"/>
    <col min="4366" max="4366" width="9.33203125" style="1580" customWidth="1"/>
    <col min="4367" max="4367" width="11.5" style="1580" customWidth="1"/>
    <col min="4368" max="4368" width="10.1640625" style="1580" customWidth="1"/>
    <col min="4369" max="4369" width="11.33203125" style="1580" customWidth="1"/>
    <col min="4370" max="4370" width="8.5" style="1580" customWidth="1"/>
    <col min="4371" max="4371" width="12" style="1580" customWidth="1"/>
    <col min="4372" max="4373" width="10.1640625" style="1580" customWidth="1"/>
    <col min="4374" max="4374" width="11.33203125" style="1580" customWidth="1"/>
    <col min="4375" max="4375" width="10.5" style="1580" customWidth="1"/>
    <col min="4376" max="4611" width="10.6640625" style="1580"/>
    <col min="4612" max="4612" width="4" style="1580" customWidth="1"/>
    <col min="4613" max="4613" width="35" style="1580" customWidth="1"/>
    <col min="4614" max="4614" width="11.33203125" style="1580" customWidth="1"/>
    <col min="4615" max="4615" width="9.1640625" style="1580" customWidth="1"/>
    <col min="4616" max="4616" width="7.83203125" style="1580" customWidth="1"/>
    <col min="4617" max="4617" width="10" style="1580" customWidth="1"/>
    <col min="4618" max="4618" width="12" style="1580" customWidth="1"/>
    <col min="4619" max="4619" width="9" style="1580" customWidth="1"/>
    <col min="4620" max="4620" width="8.5" style="1580" customWidth="1"/>
    <col min="4621" max="4621" width="9" style="1580" customWidth="1"/>
    <col min="4622" max="4622" width="9.33203125" style="1580" customWidth="1"/>
    <col min="4623" max="4623" width="11.5" style="1580" customWidth="1"/>
    <col min="4624" max="4624" width="10.1640625" style="1580" customWidth="1"/>
    <col min="4625" max="4625" width="11.33203125" style="1580" customWidth="1"/>
    <col min="4626" max="4626" width="8.5" style="1580" customWidth="1"/>
    <col min="4627" max="4627" width="12" style="1580" customWidth="1"/>
    <col min="4628" max="4629" width="10.1640625" style="1580" customWidth="1"/>
    <col min="4630" max="4630" width="11.33203125" style="1580" customWidth="1"/>
    <col min="4631" max="4631" width="10.5" style="1580" customWidth="1"/>
    <col min="4632" max="4867" width="10.6640625" style="1580"/>
    <col min="4868" max="4868" width="4" style="1580" customWidth="1"/>
    <col min="4869" max="4869" width="35" style="1580" customWidth="1"/>
    <col min="4870" max="4870" width="11.33203125" style="1580" customWidth="1"/>
    <col min="4871" max="4871" width="9.1640625" style="1580" customWidth="1"/>
    <col min="4872" max="4872" width="7.83203125" style="1580" customWidth="1"/>
    <col min="4873" max="4873" width="10" style="1580" customWidth="1"/>
    <col min="4874" max="4874" width="12" style="1580" customWidth="1"/>
    <col min="4875" max="4875" width="9" style="1580" customWidth="1"/>
    <col min="4876" max="4876" width="8.5" style="1580" customWidth="1"/>
    <col min="4877" max="4877" width="9" style="1580" customWidth="1"/>
    <col min="4878" max="4878" width="9.33203125" style="1580" customWidth="1"/>
    <col min="4879" max="4879" width="11.5" style="1580" customWidth="1"/>
    <col min="4880" max="4880" width="10.1640625" style="1580" customWidth="1"/>
    <col min="4881" max="4881" width="11.33203125" style="1580" customWidth="1"/>
    <col min="4882" max="4882" width="8.5" style="1580" customWidth="1"/>
    <col min="4883" max="4883" width="12" style="1580" customWidth="1"/>
    <col min="4884" max="4885" width="10.1640625" style="1580" customWidth="1"/>
    <col min="4886" max="4886" width="11.33203125" style="1580" customWidth="1"/>
    <col min="4887" max="4887" width="10.5" style="1580" customWidth="1"/>
    <col min="4888" max="5123" width="10.6640625" style="1580"/>
    <col min="5124" max="5124" width="4" style="1580" customWidth="1"/>
    <col min="5125" max="5125" width="35" style="1580" customWidth="1"/>
    <col min="5126" max="5126" width="11.33203125" style="1580" customWidth="1"/>
    <col min="5127" max="5127" width="9.1640625" style="1580" customWidth="1"/>
    <col min="5128" max="5128" width="7.83203125" style="1580" customWidth="1"/>
    <col min="5129" max="5129" width="10" style="1580" customWidth="1"/>
    <col min="5130" max="5130" width="12" style="1580" customWidth="1"/>
    <col min="5131" max="5131" width="9" style="1580" customWidth="1"/>
    <col min="5132" max="5132" width="8.5" style="1580" customWidth="1"/>
    <col min="5133" max="5133" width="9" style="1580" customWidth="1"/>
    <col min="5134" max="5134" width="9.33203125" style="1580" customWidth="1"/>
    <col min="5135" max="5135" width="11.5" style="1580" customWidth="1"/>
    <col min="5136" max="5136" width="10.1640625" style="1580" customWidth="1"/>
    <col min="5137" max="5137" width="11.33203125" style="1580" customWidth="1"/>
    <col min="5138" max="5138" width="8.5" style="1580" customWidth="1"/>
    <col min="5139" max="5139" width="12" style="1580" customWidth="1"/>
    <col min="5140" max="5141" width="10.1640625" style="1580" customWidth="1"/>
    <col min="5142" max="5142" width="11.33203125" style="1580" customWidth="1"/>
    <col min="5143" max="5143" width="10.5" style="1580" customWidth="1"/>
    <col min="5144" max="5379" width="10.6640625" style="1580"/>
    <col min="5380" max="5380" width="4" style="1580" customWidth="1"/>
    <col min="5381" max="5381" width="35" style="1580" customWidth="1"/>
    <col min="5382" max="5382" width="11.33203125" style="1580" customWidth="1"/>
    <col min="5383" max="5383" width="9.1640625" style="1580" customWidth="1"/>
    <col min="5384" max="5384" width="7.83203125" style="1580" customWidth="1"/>
    <col min="5385" max="5385" width="10" style="1580" customWidth="1"/>
    <col min="5386" max="5386" width="12" style="1580" customWidth="1"/>
    <col min="5387" max="5387" width="9" style="1580" customWidth="1"/>
    <col min="5388" max="5388" width="8.5" style="1580" customWidth="1"/>
    <col min="5389" max="5389" width="9" style="1580" customWidth="1"/>
    <col min="5390" max="5390" width="9.33203125" style="1580" customWidth="1"/>
    <col min="5391" max="5391" width="11.5" style="1580" customWidth="1"/>
    <col min="5392" max="5392" width="10.1640625" style="1580" customWidth="1"/>
    <col min="5393" max="5393" width="11.33203125" style="1580" customWidth="1"/>
    <col min="5394" max="5394" width="8.5" style="1580" customWidth="1"/>
    <col min="5395" max="5395" width="12" style="1580" customWidth="1"/>
    <col min="5396" max="5397" width="10.1640625" style="1580" customWidth="1"/>
    <col min="5398" max="5398" width="11.33203125" style="1580" customWidth="1"/>
    <col min="5399" max="5399" width="10.5" style="1580" customWidth="1"/>
    <col min="5400" max="5635" width="10.6640625" style="1580"/>
    <col min="5636" max="5636" width="4" style="1580" customWidth="1"/>
    <col min="5637" max="5637" width="35" style="1580" customWidth="1"/>
    <col min="5638" max="5638" width="11.33203125" style="1580" customWidth="1"/>
    <col min="5639" max="5639" width="9.1640625" style="1580" customWidth="1"/>
    <col min="5640" max="5640" width="7.83203125" style="1580" customWidth="1"/>
    <col min="5641" max="5641" width="10" style="1580" customWidth="1"/>
    <col min="5642" max="5642" width="12" style="1580" customWidth="1"/>
    <col min="5643" max="5643" width="9" style="1580" customWidth="1"/>
    <col min="5644" max="5644" width="8.5" style="1580" customWidth="1"/>
    <col min="5645" max="5645" width="9" style="1580" customWidth="1"/>
    <col min="5646" max="5646" width="9.33203125" style="1580" customWidth="1"/>
    <col min="5647" max="5647" width="11.5" style="1580" customWidth="1"/>
    <col min="5648" max="5648" width="10.1640625" style="1580" customWidth="1"/>
    <col min="5649" max="5649" width="11.33203125" style="1580" customWidth="1"/>
    <col min="5650" max="5650" width="8.5" style="1580" customWidth="1"/>
    <col min="5651" max="5651" width="12" style="1580" customWidth="1"/>
    <col min="5652" max="5653" width="10.1640625" style="1580" customWidth="1"/>
    <col min="5654" max="5654" width="11.33203125" style="1580" customWidth="1"/>
    <col min="5655" max="5655" width="10.5" style="1580" customWidth="1"/>
    <col min="5656" max="5891" width="10.6640625" style="1580"/>
    <col min="5892" max="5892" width="4" style="1580" customWidth="1"/>
    <col min="5893" max="5893" width="35" style="1580" customWidth="1"/>
    <col min="5894" max="5894" width="11.33203125" style="1580" customWidth="1"/>
    <col min="5895" max="5895" width="9.1640625" style="1580" customWidth="1"/>
    <col min="5896" max="5896" width="7.83203125" style="1580" customWidth="1"/>
    <col min="5897" max="5897" width="10" style="1580" customWidth="1"/>
    <col min="5898" max="5898" width="12" style="1580" customWidth="1"/>
    <col min="5899" max="5899" width="9" style="1580" customWidth="1"/>
    <col min="5900" max="5900" width="8.5" style="1580" customWidth="1"/>
    <col min="5901" max="5901" width="9" style="1580" customWidth="1"/>
    <col min="5902" max="5902" width="9.33203125" style="1580" customWidth="1"/>
    <col min="5903" max="5903" width="11.5" style="1580" customWidth="1"/>
    <col min="5904" max="5904" width="10.1640625" style="1580" customWidth="1"/>
    <col min="5905" max="5905" width="11.33203125" style="1580" customWidth="1"/>
    <col min="5906" max="5906" width="8.5" style="1580" customWidth="1"/>
    <col min="5907" max="5907" width="12" style="1580" customWidth="1"/>
    <col min="5908" max="5909" width="10.1640625" style="1580" customWidth="1"/>
    <col min="5910" max="5910" width="11.33203125" style="1580" customWidth="1"/>
    <col min="5911" max="5911" width="10.5" style="1580" customWidth="1"/>
    <col min="5912" max="6147" width="10.6640625" style="1580"/>
    <col min="6148" max="6148" width="4" style="1580" customWidth="1"/>
    <col min="6149" max="6149" width="35" style="1580" customWidth="1"/>
    <col min="6150" max="6150" width="11.33203125" style="1580" customWidth="1"/>
    <col min="6151" max="6151" width="9.1640625" style="1580" customWidth="1"/>
    <col min="6152" max="6152" width="7.83203125" style="1580" customWidth="1"/>
    <col min="6153" max="6153" width="10" style="1580" customWidth="1"/>
    <col min="6154" max="6154" width="12" style="1580" customWidth="1"/>
    <col min="6155" max="6155" width="9" style="1580" customWidth="1"/>
    <col min="6156" max="6156" width="8.5" style="1580" customWidth="1"/>
    <col min="6157" max="6157" width="9" style="1580" customWidth="1"/>
    <col min="6158" max="6158" width="9.33203125" style="1580" customWidth="1"/>
    <col min="6159" max="6159" width="11.5" style="1580" customWidth="1"/>
    <col min="6160" max="6160" width="10.1640625" style="1580" customWidth="1"/>
    <col min="6161" max="6161" width="11.33203125" style="1580" customWidth="1"/>
    <col min="6162" max="6162" width="8.5" style="1580" customWidth="1"/>
    <col min="6163" max="6163" width="12" style="1580" customWidth="1"/>
    <col min="6164" max="6165" width="10.1640625" style="1580" customWidth="1"/>
    <col min="6166" max="6166" width="11.33203125" style="1580" customWidth="1"/>
    <col min="6167" max="6167" width="10.5" style="1580" customWidth="1"/>
    <col min="6168" max="6403" width="10.6640625" style="1580"/>
    <col min="6404" max="6404" width="4" style="1580" customWidth="1"/>
    <col min="6405" max="6405" width="35" style="1580" customWidth="1"/>
    <col min="6406" max="6406" width="11.33203125" style="1580" customWidth="1"/>
    <col min="6407" max="6407" width="9.1640625" style="1580" customWidth="1"/>
    <col min="6408" max="6408" width="7.83203125" style="1580" customWidth="1"/>
    <col min="6409" max="6409" width="10" style="1580" customWidth="1"/>
    <col min="6410" max="6410" width="12" style="1580" customWidth="1"/>
    <col min="6411" max="6411" width="9" style="1580" customWidth="1"/>
    <col min="6412" max="6412" width="8.5" style="1580" customWidth="1"/>
    <col min="6413" max="6413" width="9" style="1580" customWidth="1"/>
    <col min="6414" max="6414" width="9.33203125" style="1580" customWidth="1"/>
    <col min="6415" max="6415" width="11.5" style="1580" customWidth="1"/>
    <col min="6416" max="6416" width="10.1640625" style="1580" customWidth="1"/>
    <col min="6417" max="6417" width="11.33203125" style="1580" customWidth="1"/>
    <col min="6418" max="6418" width="8.5" style="1580" customWidth="1"/>
    <col min="6419" max="6419" width="12" style="1580" customWidth="1"/>
    <col min="6420" max="6421" width="10.1640625" style="1580" customWidth="1"/>
    <col min="6422" max="6422" width="11.33203125" style="1580" customWidth="1"/>
    <col min="6423" max="6423" width="10.5" style="1580" customWidth="1"/>
    <col min="6424" max="6659" width="10.6640625" style="1580"/>
    <col min="6660" max="6660" width="4" style="1580" customWidth="1"/>
    <col min="6661" max="6661" width="35" style="1580" customWidth="1"/>
    <col min="6662" max="6662" width="11.33203125" style="1580" customWidth="1"/>
    <col min="6663" max="6663" width="9.1640625" style="1580" customWidth="1"/>
    <col min="6664" max="6664" width="7.83203125" style="1580" customWidth="1"/>
    <col min="6665" max="6665" width="10" style="1580" customWidth="1"/>
    <col min="6666" max="6666" width="12" style="1580" customWidth="1"/>
    <col min="6667" max="6667" width="9" style="1580" customWidth="1"/>
    <col min="6668" max="6668" width="8.5" style="1580" customWidth="1"/>
    <col min="6669" max="6669" width="9" style="1580" customWidth="1"/>
    <col min="6670" max="6670" width="9.33203125" style="1580" customWidth="1"/>
    <col min="6671" max="6671" width="11.5" style="1580" customWidth="1"/>
    <col min="6672" max="6672" width="10.1640625" style="1580" customWidth="1"/>
    <col min="6673" max="6673" width="11.33203125" style="1580" customWidth="1"/>
    <col min="6674" max="6674" width="8.5" style="1580" customWidth="1"/>
    <col min="6675" max="6675" width="12" style="1580" customWidth="1"/>
    <col min="6676" max="6677" width="10.1640625" style="1580" customWidth="1"/>
    <col min="6678" max="6678" width="11.33203125" style="1580" customWidth="1"/>
    <col min="6679" max="6679" width="10.5" style="1580" customWidth="1"/>
    <col min="6680" max="6915" width="10.6640625" style="1580"/>
    <col min="6916" max="6916" width="4" style="1580" customWidth="1"/>
    <col min="6917" max="6917" width="35" style="1580" customWidth="1"/>
    <col min="6918" max="6918" width="11.33203125" style="1580" customWidth="1"/>
    <col min="6919" max="6919" width="9.1640625" style="1580" customWidth="1"/>
    <col min="6920" max="6920" width="7.83203125" style="1580" customWidth="1"/>
    <col min="6921" max="6921" width="10" style="1580" customWidth="1"/>
    <col min="6922" max="6922" width="12" style="1580" customWidth="1"/>
    <col min="6923" max="6923" width="9" style="1580" customWidth="1"/>
    <col min="6924" max="6924" width="8.5" style="1580" customWidth="1"/>
    <col min="6925" max="6925" width="9" style="1580" customWidth="1"/>
    <col min="6926" max="6926" width="9.33203125" style="1580" customWidth="1"/>
    <col min="6927" max="6927" width="11.5" style="1580" customWidth="1"/>
    <col min="6928" max="6928" width="10.1640625" style="1580" customWidth="1"/>
    <col min="6929" max="6929" width="11.33203125" style="1580" customWidth="1"/>
    <col min="6930" max="6930" width="8.5" style="1580" customWidth="1"/>
    <col min="6931" max="6931" width="12" style="1580" customWidth="1"/>
    <col min="6932" max="6933" width="10.1640625" style="1580" customWidth="1"/>
    <col min="6934" max="6934" width="11.33203125" style="1580" customWidth="1"/>
    <col min="6935" max="6935" width="10.5" style="1580" customWidth="1"/>
    <col min="6936" max="7171" width="10.6640625" style="1580"/>
    <col min="7172" max="7172" width="4" style="1580" customWidth="1"/>
    <col min="7173" max="7173" width="35" style="1580" customWidth="1"/>
    <col min="7174" max="7174" width="11.33203125" style="1580" customWidth="1"/>
    <col min="7175" max="7175" width="9.1640625" style="1580" customWidth="1"/>
    <col min="7176" max="7176" width="7.83203125" style="1580" customWidth="1"/>
    <col min="7177" max="7177" width="10" style="1580" customWidth="1"/>
    <col min="7178" max="7178" width="12" style="1580" customWidth="1"/>
    <col min="7179" max="7179" width="9" style="1580" customWidth="1"/>
    <col min="7180" max="7180" width="8.5" style="1580" customWidth="1"/>
    <col min="7181" max="7181" width="9" style="1580" customWidth="1"/>
    <col min="7182" max="7182" width="9.33203125" style="1580" customWidth="1"/>
    <col min="7183" max="7183" width="11.5" style="1580" customWidth="1"/>
    <col min="7184" max="7184" width="10.1640625" style="1580" customWidth="1"/>
    <col min="7185" max="7185" width="11.33203125" style="1580" customWidth="1"/>
    <col min="7186" max="7186" width="8.5" style="1580" customWidth="1"/>
    <col min="7187" max="7187" width="12" style="1580" customWidth="1"/>
    <col min="7188" max="7189" width="10.1640625" style="1580" customWidth="1"/>
    <col min="7190" max="7190" width="11.33203125" style="1580" customWidth="1"/>
    <col min="7191" max="7191" width="10.5" style="1580" customWidth="1"/>
    <col min="7192" max="7427" width="10.6640625" style="1580"/>
    <col min="7428" max="7428" width="4" style="1580" customWidth="1"/>
    <col min="7429" max="7429" width="35" style="1580" customWidth="1"/>
    <col min="7430" max="7430" width="11.33203125" style="1580" customWidth="1"/>
    <col min="7431" max="7431" width="9.1640625" style="1580" customWidth="1"/>
    <col min="7432" max="7432" width="7.83203125" style="1580" customWidth="1"/>
    <col min="7433" max="7433" width="10" style="1580" customWidth="1"/>
    <col min="7434" max="7434" width="12" style="1580" customWidth="1"/>
    <col min="7435" max="7435" width="9" style="1580" customWidth="1"/>
    <col min="7436" max="7436" width="8.5" style="1580" customWidth="1"/>
    <col min="7437" max="7437" width="9" style="1580" customWidth="1"/>
    <col min="7438" max="7438" width="9.33203125" style="1580" customWidth="1"/>
    <col min="7439" max="7439" width="11.5" style="1580" customWidth="1"/>
    <col min="7440" max="7440" width="10.1640625" style="1580" customWidth="1"/>
    <col min="7441" max="7441" width="11.33203125" style="1580" customWidth="1"/>
    <col min="7442" max="7442" width="8.5" style="1580" customWidth="1"/>
    <col min="7443" max="7443" width="12" style="1580" customWidth="1"/>
    <col min="7444" max="7445" width="10.1640625" style="1580" customWidth="1"/>
    <col min="7446" max="7446" width="11.33203125" style="1580" customWidth="1"/>
    <col min="7447" max="7447" width="10.5" style="1580" customWidth="1"/>
    <col min="7448" max="7683" width="10.6640625" style="1580"/>
    <col min="7684" max="7684" width="4" style="1580" customWidth="1"/>
    <col min="7685" max="7685" width="35" style="1580" customWidth="1"/>
    <col min="7686" max="7686" width="11.33203125" style="1580" customWidth="1"/>
    <col min="7687" max="7687" width="9.1640625" style="1580" customWidth="1"/>
    <col min="7688" max="7688" width="7.83203125" style="1580" customWidth="1"/>
    <col min="7689" max="7689" width="10" style="1580" customWidth="1"/>
    <col min="7690" max="7690" width="12" style="1580" customWidth="1"/>
    <col min="7691" max="7691" width="9" style="1580" customWidth="1"/>
    <col min="7692" max="7692" width="8.5" style="1580" customWidth="1"/>
    <col min="7693" max="7693" width="9" style="1580" customWidth="1"/>
    <col min="7694" max="7694" width="9.33203125" style="1580" customWidth="1"/>
    <col min="7695" max="7695" width="11.5" style="1580" customWidth="1"/>
    <col min="7696" max="7696" width="10.1640625" style="1580" customWidth="1"/>
    <col min="7697" max="7697" width="11.33203125" style="1580" customWidth="1"/>
    <col min="7698" max="7698" width="8.5" style="1580" customWidth="1"/>
    <col min="7699" max="7699" width="12" style="1580" customWidth="1"/>
    <col min="7700" max="7701" width="10.1640625" style="1580" customWidth="1"/>
    <col min="7702" max="7702" width="11.33203125" style="1580" customWidth="1"/>
    <col min="7703" max="7703" width="10.5" style="1580" customWidth="1"/>
    <col min="7704" max="7939" width="10.6640625" style="1580"/>
    <col min="7940" max="7940" width="4" style="1580" customWidth="1"/>
    <col min="7941" max="7941" width="35" style="1580" customWidth="1"/>
    <col min="7942" max="7942" width="11.33203125" style="1580" customWidth="1"/>
    <col min="7943" max="7943" width="9.1640625" style="1580" customWidth="1"/>
    <col min="7944" max="7944" width="7.83203125" style="1580" customWidth="1"/>
    <col min="7945" max="7945" width="10" style="1580" customWidth="1"/>
    <col min="7946" max="7946" width="12" style="1580" customWidth="1"/>
    <col min="7947" max="7947" width="9" style="1580" customWidth="1"/>
    <col min="7948" max="7948" width="8.5" style="1580" customWidth="1"/>
    <col min="7949" max="7949" width="9" style="1580" customWidth="1"/>
    <col min="7950" max="7950" width="9.33203125" style="1580" customWidth="1"/>
    <col min="7951" max="7951" width="11.5" style="1580" customWidth="1"/>
    <col min="7952" max="7952" width="10.1640625" style="1580" customWidth="1"/>
    <col min="7953" max="7953" width="11.33203125" style="1580" customWidth="1"/>
    <col min="7954" max="7954" width="8.5" style="1580" customWidth="1"/>
    <col min="7955" max="7955" width="12" style="1580" customWidth="1"/>
    <col min="7956" max="7957" width="10.1640625" style="1580" customWidth="1"/>
    <col min="7958" max="7958" width="11.33203125" style="1580" customWidth="1"/>
    <col min="7959" max="7959" width="10.5" style="1580" customWidth="1"/>
    <col min="7960" max="8195" width="10.6640625" style="1580"/>
    <col min="8196" max="8196" width="4" style="1580" customWidth="1"/>
    <col min="8197" max="8197" width="35" style="1580" customWidth="1"/>
    <col min="8198" max="8198" width="11.33203125" style="1580" customWidth="1"/>
    <col min="8199" max="8199" width="9.1640625" style="1580" customWidth="1"/>
    <col min="8200" max="8200" width="7.83203125" style="1580" customWidth="1"/>
    <col min="8201" max="8201" width="10" style="1580" customWidth="1"/>
    <col min="8202" max="8202" width="12" style="1580" customWidth="1"/>
    <col min="8203" max="8203" width="9" style="1580" customWidth="1"/>
    <col min="8204" max="8204" width="8.5" style="1580" customWidth="1"/>
    <col min="8205" max="8205" width="9" style="1580" customWidth="1"/>
    <col min="8206" max="8206" width="9.33203125" style="1580" customWidth="1"/>
    <col min="8207" max="8207" width="11.5" style="1580" customWidth="1"/>
    <col min="8208" max="8208" width="10.1640625" style="1580" customWidth="1"/>
    <col min="8209" max="8209" width="11.33203125" style="1580" customWidth="1"/>
    <col min="8210" max="8210" width="8.5" style="1580" customWidth="1"/>
    <col min="8211" max="8211" width="12" style="1580" customWidth="1"/>
    <col min="8212" max="8213" width="10.1640625" style="1580" customWidth="1"/>
    <col min="8214" max="8214" width="11.33203125" style="1580" customWidth="1"/>
    <col min="8215" max="8215" width="10.5" style="1580" customWidth="1"/>
    <col min="8216" max="8451" width="10.6640625" style="1580"/>
    <col min="8452" max="8452" width="4" style="1580" customWidth="1"/>
    <col min="8453" max="8453" width="35" style="1580" customWidth="1"/>
    <col min="8454" max="8454" width="11.33203125" style="1580" customWidth="1"/>
    <col min="8455" max="8455" width="9.1640625" style="1580" customWidth="1"/>
    <col min="8456" max="8456" width="7.83203125" style="1580" customWidth="1"/>
    <col min="8457" max="8457" width="10" style="1580" customWidth="1"/>
    <col min="8458" max="8458" width="12" style="1580" customWidth="1"/>
    <col min="8459" max="8459" width="9" style="1580" customWidth="1"/>
    <col min="8460" max="8460" width="8.5" style="1580" customWidth="1"/>
    <col min="8461" max="8461" width="9" style="1580" customWidth="1"/>
    <col min="8462" max="8462" width="9.33203125" style="1580" customWidth="1"/>
    <col min="8463" max="8463" width="11.5" style="1580" customWidth="1"/>
    <col min="8464" max="8464" width="10.1640625" style="1580" customWidth="1"/>
    <col min="8465" max="8465" width="11.33203125" style="1580" customWidth="1"/>
    <col min="8466" max="8466" width="8.5" style="1580" customWidth="1"/>
    <col min="8467" max="8467" width="12" style="1580" customWidth="1"/>
    <col min="8468" max="8469" width="10.1640625" style="1580" customWidth="1"/>
    <col min="8470" max="8470" width="11.33203125" style="1580" customWidth="1"/>
    <col min="8471" max="8471" width="10.5" style="1580" customWidth="1"/>
    <col min="8472" max="8707" width="10.6640625" style="1580"/>
    <col min="8708" max="8708" width="4" style="1580" customWidth="1"/>
    <col min="8709" max="8709" width="35" style="1580" customWidth="1"/>
    <col min="8710" max="8710" width="11.33203125" style="1580" customWidth="1"/>
    <col min="8711" max="8711" width="9.1640625" style="1580" customWidth="1"/>
    <col min="8712" max="8712" width="7.83203125" style="1580" customWidth="1"/>
    <col min="8713" max="8713" width="10" style="1580" customWidth="1"/>
    <col min="8714" max="8714" width="12" style="1580" customWidth="1"/>
    <col min="8715" max="8715" width="9" style="1580" customWidth="1"/>
    <col min="8716" max="8716" width="8.5" style="1580" customWidth="1"/>
    <col min="8717" max="8717" width="9" style="1580" customWidth="1"/>
    <col min="8718" max="8718" width="9.33203125" style="1580" customWidth="1"/>
    <col min="8719" max="8719" width="11.5" style="1580" customWidth="1"/>
    <col min="8720" max="8720" width="10.1640625" style="1580" customWidth="1"/>
    <col min="8721" max="8721" width="11.33203125" style="1580" customWidth="1"/>
    <col min="8722" max="8722" width="8.5" style="1580" customWidth="1"/>
    <col min="8723" max="8723" width="12" style="1580" customWidth="1"/>
    <col min="8724" max="8725" width="10.1640625" style="1580" customWidth="1"/>
    <col min="8726" max="8726" width="11.33203125" style="1580" customWidth="1"/>
    <col min="8727" max="8727" width="10.5" style="1580" customWidth="1"/>
    <col min="8728" max="8963" width="10.6640625" style="1580"/>
    <col min="8964" max="8964" width="4" style="1580" customWidth="1"/>
    <col min="8965" max="8965" width="35" style="1580" customWidth="1"/>
    <col min="8966" max="8966" width="11.33203125" style="1580" customWidth="1"/>
    <col min="8967" max="8967" width="9.1640625" style="1580" customWidth="1"/>
    <col min="8968" max="8968" width="7.83203125" style="1580" customWidth="1"/>
    <col min="8969" max="8969" width="10" style="1580" customWidth="1"/>
    <col min="8970" max="8970" width="12" style="1580" customWidth="1"/>
    <col min="8971" max="8971" width="9" style="1580" customWidth="1"/>
    <col min="8972" max="8972" width="8.5" style="1580" customWidth="1"/>
    <col min="8973" max="8973" width="9" style="1580" customWidth="1"/>
    <col min="8974" max="8974" width="9.33203125" style="1580" customWidth="1"/>
    <col min="8975" max="8975" width="11.5" style="1580" customWidth="1"/>
    <col min="8976" max="8976" width="10.1640625" style="1580" customWidth="1"/>
    <col min="8977" max="8977" width="11.33203125" style="1580" customWidth="1"/>
    <col min="8978" max="8978" width="8.5" style="1580" customWidth="1"/>
    <col min="8979" max="8979" width="12" style="1580" customWidth="1"/>
    <col min="8980" max="8981" width="10.1640625" style="1580" customWidth="1"/>
    <col min="8982" max="8982" width="11.33203125" style="1580" customWidth="1"/>
    <col min="8983" max="8983" width="10.5" style="1580" customWidth="1"/>
    <col min="8984" max="9219" width="10.6640625" style="1580"/>
    <col min="9220" max="9220" width="4" style="1580" customWidth="1"/>
    <col min="9221" max="9221" width="35" style="1580" customWidth="1"/>
    <col min="9222" max="9222" width="11.33203125" style="1580" customWidth="1"/>
    <col min="9223" max="9223" width="9.1640625" style="1580" customWidth="1"/>
    <col min="9224" max="9224" width="7.83203125" style="1580" customWidth="1"/>
    <col min="9225" max="9225" width="10" style="1580" customWidth="1"/>
    <col min="9226" max="9226" width="12" style="1580" customWidth="1"/>
    <col min="9227" max="9227" width="9" style="1580" customWidth="1"/>
    <col min="9228" max="9228" width="8.5" style="1580" customWidth="1"/>
    <col min="9229" max="9229" width="9" style="1580" customWidth="1"/>
    <col min="9230" max="9230" width="9.33203125" style="1580" customWidth="1"/>
    <col min="9231" max="9231" width="11.5" style="1580" customWidth="1"/>
    <col min="9232" max="9232" width="10.1640625" style="1580" customWidth="1"/>
    <col min="9233" max="9233" width="11.33203125" style="1580" customWidth="1"/>
    <col min="9234" max="9234" width="8.5" style="1580" customWidth="1"/>
    <col min="9235" max="9235" width="12" style="1580" customWidth="1"/>
    <col min="9236" max="9237" width="10.1640625" style="1580" customWidth="1"/>
    <col min="9238" max="9238" width="11.33203125" style="1580" customWidth="1"/>
    <col min="9239" max="9239" width="10.5" style="1580" customWidth="1"/>
    <col min="9240" max="9475" width="10.6640625" style="1580"/>
    <col min="9476" max="9476" width="4" style="1580" customWidth="1"/>
    <col min="9477" max="9477" width="35" style="1580" customWidth="1"/>
    <col min="9478" max="9478" width="11.33203125" style="1580" customWidth="1"/>
    <col min="9479" max="9479" width="9.1640625" style="1580" customWidth="1"/>
    <col min="9480" max="9480" width="7.83203125" style="1580" customWidth="1"/>
    <col min="9481" max="9481" width="10" style="1580" customWidth="1"/>
    <col min="9482" max="9482" width="12" style="1580" customWidth="1"/>
    <col min="9483" max="9483" width="9" style="1580" customWidth="1"/>
    <col min="9484" max="9484" width="8.5" style="1580" customWidth="1"/>
    <col min="9485" max="9485" width="9" style="1580" customWidth="1"/>
    <col min="9486" max="9486" width="9.33203125" style="1580" customWidth="1"/>
    <col min="9487" max="9487" width="11.5" style="1580" customWidth="1"/>
    <col min="9488" max="9488" width="10.1640625" style="1580" customWidth="1"/>
    <col min="9489" max="9489" width="11.33203125" style="1580" customWidth="1"/>
    <col min="9490" max="9490" width="8.5" style="1580" customWidth="1"/>
    <col min="9491" max="9491" width="12" style="1580" customWidth="1"/>
    <col min="9492" max="9493" width="10.1640625" style="1580" customWidth="1"/>
    <col min="9494" max="9494" width="11.33203125" style="1580" customWidth="1"/>
    <col min="9495" max="9495" width="10.5" style="1580" customWidth="1"/>
    <col min="9496" max="9731" width="10.6640625" style="1580"/>
    <col min="9732" max="9732" width="4" style="1580" customWidth="1"/>
    <col min="9733" max="9733" width="35" style="1580" customWidth="1"/>
    <col min="9734" max="9734" width="11.33203125" style="1580" customWidth="1"/>
    <col min="9735" max="9735" width="9.1640625" style="1580" customWidth="1"/>
    <col min="9736" max="9736" width="7.83203125" style="1580" customWidth="1"/>
    <col min="9737" max="9737" width="10" style="1580" customWidth="1"/>
    <col min="9738" max="9738" width="12" style="1580" customWidth="1"/>
    <col min="9739" max="9739" width="9" style="1580" customWidth="1"/>
    <col min="9740" max="9740" width="8.5" style="1580" customWidth="1"/>
    <col min="9741" max="9741" width="9" style="1580" customWidth="1"/>
    <col min="9742" max="9742" width="9.33203125" style="1580" customWidth="1"/>
    <col min="9743" max="9743" width="11.5" style="1580" customWidth="1"/>
    <col min="9744" max="9744" width="10.1640625" style="1580" customWidth="1"/>
    <col min="9745" max="9745" width="11.33203125" style="1580" customWidth="1"/>
    <col min="9746" max="9746" width="8.5" style="1580" customWidth="1"/>
    <col min="9747" max="9747" width="12" style="1580" customWidth="1"/>
    <col min="9748" max="9749" width="10.1640625" style="1580" customWidth="1"/>
    <col min="9750" max="9750" width="11.33203125" style="1580" customWidth="1"/>
    <col min="9751" max="9751" width="10.5" style="1580" customWidth="1"/>
    <col min="9752" max="9987" width="10.6640625" style="1580"/>
    <col min="9988" max="9988" width="4" style="1580" customWidth="1"/>
    <col min="9989" max="9989" width="35" style="1580" customWidth="1"/>
    <col min="9990" max="9990" width="11.33203125" style="1580" customWidth="1"/>
    <col min="9991" max="9991" width="9.1640625" style="1580" customWidth="1"/>
    <col min="9992" max="9992" width="7.83203125" style="1580" customWidth="1"/>
    <col min="9993" max="9993" width="10" style="1580" customWidth="1"/>
    <col min="9994" max="9994" width="12" style="1580" customWidth="1"/>
    <col min="9995" max="9995" width="9" style="1580" customWidth="1"/>
    <col min="9996" max="9996" width="8.5" style="1580" customWidth="1"/>
    <col min="9997" max="9997" width="9" style="1580" customWidth="1"/>
    <col min="9998" max="9998" width="9.33203125" style="1580" customWidth="1"/>
    <col min="9999" max="9999" width="11.5" style="1580" customWidth="1"/>
    <col min="10000" max="10000" width="10.1640625" style="1580" customWidth="1"/>
    <col min="10001" max="10001" width="11.33203125" style="1580" customWidth="1"/>
    <col min="10002" max="10002" width="8.5" style="1580" customWidth="1"/>
    <col min="10003" max="10003" width="12" style="1580" customWidth="1"/>
    <col min="10004" max="10005" width="10.1640625" style="1580" customWidth="1"/>
    <col min="10006" max="10006" width="11.33203125" style="1580" customWidth="1"/>
    <col min="10007" max="10007" width="10.5" style="1580" customWidth="1"/>
    <col min="10008" max="10243" width="10.6640625" style="1580"/>
    <col min="10244" max="10244" width="4" style="1580" customWidth="1"/>
    <col min="10245" max="10245" width="35" style="1580" customWidth="1"/>
    <col min="10246" max="10246" width="11.33203125" style="1580" customWidth="1"/>
    <col min="10247" max="10247" width="9.1640625" style="1580" customWidth="1"/>
    <col min="10248" max="10248" width="7.83203125" style="1580" customWidth="1"/>
    <col min="10249" max="10249" width="10" style="1580" customWidth="1"/>
    <col min="10250" max="10250" width="12" style="1580" customWidth="1"/>
    <col min="10251" max="10251" width="9" style="1580" customWidth="1"/>
    <col min="10252" max="10252" width="8.5" style="1580" customWidth="1"/>
    <col min="10253" max="10253" width="9" style="1580" customWidth="1"/>
    <col min="10254" max="10254" width="9.33203125" style="1580" customWidth="1"/>
    <col min="10255" max="10255" width="11.5" style="1580" customWidth="1"/>
    <col min="10256" max="10256" width="10.1640625" style="1580" customWidth="1"/>
    <col min="10257" max="10257" width="11.33203125" style="1580" customWidth="1"/>
    <col min="10258" max="10258" width="8.5" style="1580" customWidth="1"/>
    <col min="10259" max="10259" width="12" style="1580" customWidth="1"/>
    <col min="10260" max="10261" width="10.1640625" style="1580" customWidth="1"/>
    <col min="10262" max="10262" width="11.33203125" style="1580" customWidth="1"/>
    <col min="10263" max="10263" width="10.5" style="1580" customWidth="1"/>
    <col min="10264" max="10499" width="10.6640625" style="1580"/>
    <col min="10500" max="10500" width="4" style="1580" customWidth="1"/>
    <col min="10501" max="10501" width="35" style="1580" customWidth="1"/>
    <col min="10502" max="10502" width="11.33203125" style="1580" customWidth="1"/>
    <col min="10503" max="10503" width="9.1640625" style="1580" customWidth="1"/>
    <col min="10504" max="10504" width="7.83203125" style="1580" customWidth="1"/>
    <col min="10505" max="10505" width="10" style="1580" customWidth="1"/>
    <col min="10506" max="10506" width="12" style="1580" customWidth="1"/>
    <col min="10507" max="10507" width="9" style="1580" customWidth="1"/>
    <col min="10508" max="10508" width="8.5" style="1580" customWidth="1"/>
    <col min="10509" max="10509" width="9" style="1580" customWidth="1"/>
    <col min="10510" max="10510" width="9.33203125" style="1580" customWidth="1"/>
    <col min="10511" max="10511" width="11.5" style="1580" customWidth="1"/>
    <col min="10512" max="10512" width="10.1640625" style="1580" customWidth="1"/>
    <col min="10513" max="10513" width="11.33203125" style="1580" customWidth="1"/>
    <col min="10514" max="10514" width="8.5" style="1580" customWidth="1"/>
    <col min="10515" max="10515" width="12" style="1580" customWidth="1"/>
    <col min="10516" max="10517" width="10.1640625" style="1580" customWidth="1"/>
    <col min="10518" max="10518" width="11.33203125" style="1580" customWidth="1"/>
    <col min="10519" max="10519" width="10.5" style="1580" customWidth="1"/>
    <col min="10520" max="10755" width="10.6640625" style="1580"/>
    <col min="10756" max="10756" width="4" style="1580" customWidth="1"/>
    <col min="10757" max="10757" width="35" style="1580" customWidth="1"/>
    <col min="10758" max="10758" width="11.33203125" style="1580" customWidth="1"/>
    <col min="10759" max="10759" width="9.1640625" style="1580" customWidth="1"/>
    <col min="10760" max="10760" width="7.83203125" style="1580" customWidth="1"/>
    <col min="10761" max="10761" width="10" style="1580" customWidth="1"/>
    <col min="10762" max="10762" width="12" style="1580" customWidth="1"/>
    <col min="10763" max="10763" width="9" style="1580" customWidth="1"/>
    <col min="10764" max="10764" width="8.5" style="1580" customWidth="1"/>
    <col min="10765" max="10765" width="9" style="1580" customWidth="1"/>
    <col min="10766" max="10766" width="9.33203125" style="1580" customWidth="1"/>
    <col min="10767" max="10767" width="11.5" style="1580" customWidth="1"/>
    <col min="10768" max="10768" width="10.1640625" style="1580" customWidth="1"/>
    <col min="10769" max="10769" width="11.33203125" style="1580" customWidth="1"/>
    <col min="10770" max="10770" width="8.5" style="1580" customWidth="1"/>
    <col min="10771" max="10771" width="12" style="1580" customWidth="1"/>
    <col min="10772" max="10773" width="10.1640625" style="1580" customWidth="1"/>
    <col min="10774" max="10774" width="11.33203125" style="1580" customWidth="1"/>
    <col min="10775" max="10775" width="10.5" style="1580" customWidth="1"/>
    <col min="10776" max="11011" width="10.6640625" style="1580"/>
    <col min="11012" max="11012" width="4" style="1580" customWidth="1"/>
    <col min="11013" max="11013" width="35" style="1580" customWidth="1"/>
    <col min="11014" max="11014" width="11.33203125" style="1580" customWidth="1"/>
    <col min="11015" max="11015" width="9.1640625" style="1580" customWidth="1"/>
    <col min="11016" max="11016" width="7.83203125" style="1580" customWidth="1"/>
    <col min="11017" max="11017" width="10" style="1580" customWidth="1"/>
    <col min="11018" max="11018" width="12" style="1580" customWidth="1"/>
    <col min="11019" max="11019" width="9" style="1580" customWidth="1"/>
    <col min="11020" max="11020" width="8.5" style="1580" customWidth="1"/>
    <col min="11021" max="11021" width="9" style="1580" customWidth="1"/>
    <col min="11022" max="11022" width="9.33203125" style="1580" customWidth="1"/>
    <col min="11023" max="11023" width="11.5" style="1580" customWidth="1"/>
    <col min="11024" max="11024" width="10.1640625" style="1580" customWidth="1"/>
    <col min="11025" max="11025" width="11.33203125" style="1580" customWidth="1"/>
    <col min="11026" max="11026" width="8.5" style="1580" customWidth="1"/>
    <col min="11027" max="11027" width="12" style="1580" customWidth="1"/>
    <col min="11028" max="11029" width="10.1640625" style="1580" customWidth="1"/>
    <col min="11030" max="11030" width="11.33203125" style="1580" customWidth="1"/>
    <col min="11031" max="11031" width="10.5" style="1580" customWidth="1"/>
    <col min="11032" max="11267" width="10.6640625" style="1580"/>
    <col min="11268" max="11268" width="4" style="1580" customWidth="1"/>
    <col min="11269" max="11269" width="35" style="1580" customWidth="1"/>
    <col min="11270" max="11270" width="11.33203125" style="1580" customWidth="1"/>
    <col min="11271" max="11271" width="9.1640625" style="1580" customWidth="1"/>
    <col min="11272" max="11272" width="7.83203125" style="1580" customWidth="1"/>
    <col min="11273" max="11273" width="10" style="1580" customWidth="1"/>
    <col min="11274" max="11274" width="12" style="1580" customWidth="1"/>
    <col min="11275" max="11275" width="9" style="1580" customWidth="1"/>
    <col min="11276" max="11276" width="8.5" style="1580" customWidth="1"/>
    <col min="11277" max="11277" width="9" style="1580" customWidth="1"/>
    <col min="11278" max="11278" width="9.33203125" style="1580" customWidth="1"/>
    <col min="11279" max="11279" width="11.5" style="1580" customWidth="1"/>
    <col min="11280" max="11280" width="10.1640625" style="1580" customWidth="1"/>
    <col min="11281" max="11281" width="11.33203125" style="1580" customWidth="1"/>
    <col min="11282" max="11282" width="8.5" style="1580" customWidth="1"/>
    <col min="11283" max="11283" width="12" style="1580" customWidth="1"/>
    <col min="11284" max="11285" width="10.1640625" style="1580" customWidth="1"/>
    <col min="11286" max="11286" width="11.33203125" style="1580" customWidth="1"/>
    <col min="11287" max="11287" width="10.5" style="1580" customWidth="1"/>
    <col min="11288" max="11523" width="10.6640625" style="1580"/>
    <col min="11524" max="11524" width="4" style="1580" customWidth="1"/>
    <col min="11525" max="11525" width="35" style="1580" customWidth="1"/>
    <col min="11526" max="11526" width="11.33203125" style="1580" customWidth="1"/>
    <col min="11527" max="11527" width="9.1640625" style="1580" customWidth="1"/>
    <col min="11528" max="11528" width="7.83203125" style="1580" customWidth="1"/>
    <col min="11529" max="11529" width="10" style="1580" customWidth="1"/>
    <col min="11530" max="11530" width="12" style="1580" customWidth="1"/>
    <col min="11531" max="11531" width="9" style="1580" customWidth="1"/>
    <col min="11532" max="11532" width="8.5" style="1580" customWidth="1"/>
    <col min="11533" max="11533" width="9" style="1580" customWidth="1"/>
    <col min="11534" max="11534" width="9.33203125" style="1580" customWidth="1"/>
    <col min="11535" max="11535" width="11.5" style="1580" customWidth="1"/>
    <col min="11536" max="11536" width="10.1640625" style="1580" customWidth="1"/>
    <col min="11537" max="11537" width="11.33203125" style="1580" customWidth="1"/>
    <col min="11538" max="11538" width="8.5" style="1580" customWidth="1"/>
    <col min="11539" max="11539" width="12" style="1580" customWidth="1"/>
    <col min="11540" max="11541" width="10.1640625" style="1580" customWidth="1"/>
    <col min="11542" max="11542" width="11.33203125" style="1580" customWidth="1"/>
    <col min="11543" max="11543" width="10.5" style="1580" customWidth="1"/>
    <col min="11544" max="11779" width="10.6640625" style="1580"/>
    <col min="11780" max="11780" width="4" style="1580" customWidth="1"/>
    <col min="11781" max="11781" width="35" style="1580" customWidth="1"/>
    <col min="11782" max="11782" width="11.33203125" style="1580" customWidth="1"/>
    <col min="11783" max="11783" width="9.1640625" style="1580" customWidth="1"/>
    <col min="11784" max="11784" width="7.83203125" style="1580" customWidth="1"/>
    <col min="11785" max="11785" width="10" style="1580" customWidth="1"/>
    <col min="11786" max="11786" width="12" style="1580" customWidth="1"/>
    <col min="11787" max="11787" width="9" style="1580" customWidth="1"/>
    <col min="11788" max="11788" width="8.5" style="1580" customWidth="1"/>
    <col min="11789" max="11789" width="9" style="1580" customWidth="1"/>
    <col min="11790" max="11790" width="9.33203125" style="1580" customWidth="1"/>
    <col min="11791" max="11791" width="11.5" style="1580" customWidth="1"/>
    <col min="11792" max="11792" width="10.1640625" style="1580" customWidth="1"/>
    <col min="11793" max="11793" width="11.33203125" style="1580" customWidth="1"/>
    <col min="11794" max="11794" width="8.5" style="1580" customWidth="1"/>
    <col min="11795" max="11795" width="12" style="1580" customWidth="1"/>
    <col min="11796" max="11797" width="10.1640625" style="1580" customWidth="1"/>
    <col min="11798" max="11798" width="11.33203125" style="1580" customWidth="1"/>
    <col min="11799" max="11799" width="10.5" style="1580" customWidth="1"/>
    <col min="11800" max="12035" width="10.6640625" style="1580"/>
    <col min="12036" max="12036" width="4" style="1580" customWidth="1"/>
    <col min="12037" max="12037" width="35" style="1580" customWidth="1"/>
    <col min="12038" max="12038" width="11.33203125" style="1580" customWidth="1"/>
    <col min="12039" max="12039" width="9.1640625" style="1580" customWidth="1"/>
    <col min="12040" max="12040" width="7.83203125" style="1580" customWidth="1"/>
    <col min="12041" max="12041" width="10" style="1580" customWidth="1"/>
    <col min="12042" max="12042" width="12" style="1580" customWidth="1"/>
    <col min="12043" max="12043" width="9" style="1580" customWidth="1"/>
    <col min="12044" max="12044" width="8.5" style="1580" customWidth="1"/>
    <col min="12045" max="12045" width="9" style="1580" customWidth="1"/>
    <col min="12046" max="12046" width="9.33203125" style="1580" customWidth="1"/>
    <col min="12047" max="12047" width="11.5" style="1580" customWidth="1"/>
    <col min="12048" max="12048" width="10.1640625" style="1580" customWidth="1"/>
    <col min="12049" max="12049" width="11.33203125" style="1580" customWidth="1"/>
    <col min="12050" max="12050" width="8.5" style="1580" customWidth="1"/>
    <col min="12051" max="12051" width="12" style="1580" customWidth="1"/>
    <col min="12052" max="12053" width="10.1640625" style="1580" customWidth="1"/>
    <col min="12054" max="12054" width="11.33203125" style="1580" customWidth="1"/>
    <col min="12055" max="12055" width="10.5" style="1580" customWidth="1"/>
    <col min="12056" max="12291" width="10.6640625" style="1580"/>
    <col min="12292" max="12292" width="4" style="1580" customWidth="1"/>
    <col min="12293" max="12293" width="35" style="1580" customWidth="1"/>
    <col min="12294" max="12294" width="11.33203125" style="1580" customWidth="1"/>
    <col min="12295" max="12295" width="9.1640625" style="1580" customWidth="1"/>
    <col min="12296" max="12296" width="7.83203125" style="1580" customWidth="1"/>
    <col min="12297" max="12297" width="10" style="1580" customWidth="1"/>
    <col min="12298" max="12298" width="12" style="1580" customWidth="1"/>
    <col min="12299" max="12299" width="9" style="1580" customWidth="1"/>
    <col min="12300" max="12300" width="8.5" style="1580" customWidth="1"/>
    <col min="12301" max="12301" width="9" style="1580" customWidth="1"/>
    <col min="12302" max="12302" width="9.33203125" style="1580" customWidth="1"/>
    <col min="12303" max="12303" width="11.5" style="1580" customWidth="1"/>
    <col min="12304" max="12304" width="10.1640625" style="1580" customWidth="1"/>
    <col min="12305" max="12305" width="11.33203125" style="1580" customWidth="1"/>
    <col min="12306" max="12306" width="8.5" style="1580" customWidth="1"/>
    <col min="12307" max="12307" width="12" style="1580" customWidth="1"/>
    <col min="12308" max="12309" width="10.1640625" style="1580" customWidth="1"/>
    <col min="12310" max="12310" width="11.33203125" style="1580" customWidth="1"/>
    <col min="12311" max="12311" width="10.5" style="1580" customWidth="1"/>
    <col min="12312" max="12547" width="10.6640625" style="1580"/>
    <col min="12548" max="12548" width="4" style="1580" customWidth="1"/>
    <col min="12549" max="12549" width="35" style="1580" customWidth="1"/>
    <col min="12550" max="12550" width="11.33203125" style="1580" customWidth="1"/>
    <col min="12551" max="12551" width="9.1640625" style="1580" customWidth="1"/>
    <col min="12552" max="12552" width="7.83203125" style="1580" customWidth="1"/>
    <col min="12553" max="12553" width="10" style="1580" customWidth="1"/>
    <col min="12554" max="12554" width="12" style="1580" customWidth="1"/>
    <col min="12555" max="12555" width="9" style="1580" customWidth="1"/>
    <col min="12556" max="12556" width="8.5" style="1580" customWidth="1"/>
    <col min="12557" max="12557" width="9" style="1580" customWidth="1"/>
    <col min="12558" max="12558" width="9.33203125" style="1580" customWidth="1"/>
    <col min="12559" max="12559" width="11.5" style="1580" customWidth="1"/>
    <col min="12560" max="12560" width="10.1640625" style="1580" customWidth="1"/>
    <col min="12561" max="12561" width="11.33203125" style="1580" customWidth="1"/>
    <col min="12562" max="12562" width="8.5" style="1580" customWidth="1"/>
    <col min="12563" max="12563" width="12" style="1580" customWidth="1"/>
    <col min="12564" max="12565" width="10.1640625" style="1580" customWidth="1"/>
    <col min="12566" max="12566" width="11.33203125" style="1580" customWidth="1"/>
    <col min="12567" max="12567" width="10.5" style="1580" customWidth="1"/>
    <col min="12568" max="12803" width="10.6640625" style="1580"/>
    <col min="12804" max="12804" width="4" style="1580" customWidth="1"/>
    <col min="12805" max="12805" width="35" style="1580" customWidth="1"/>
    <col min="12806" max="12806" width="11.33203125" style="1580" customWidth="1"/>
    <col min="12807" max="12807" width="9.1640625" style="1580" customWidth="1"/>
    <col min="12808" max="12808" width="7.83203125" style="1580" customWidth="1"/>
    <col min="12809" max="12809" width="10" style="1580" customWidth="1"/>
    <col min="12810" max="12810" width="12" style="1580" customWidth="1"/>
    <col min="12811" max="12811" width="9" style="1580" customWidth="1"/>
    <col min="12812" max="12812" width="8.5" style="1580" customWidth="1"/>
    <col min="12813" max="12813" width="9" style="1580" customWidth="1"/>
    <col min="12814" max="12814" width="9.33203125" style="1580" customWidth="1"/>
    <col min="12815" max="12815" width="11.5" style="1580" customWidth="1"/>
    <col min="12816" max="12816" width="10.1640625" style="1580" customWidth="1"/>
    <col min="12817" max="12817" width="11.33203125" style="1580" customWidth="1"/>
    <col min="12818" max="12818" width="8.5" style="1580" customWidth="1"/>
    <col min="12819" max="12819" width="12" style="1580" customWidth="1"/>
    <col min="12820" max="12821" width="10.1640625" style="1580" customWidth="1"/>
    <col min="12822" max="12822" width="11.33203125" style="1580" customWidth="1"/>
    <col min="12823" max="12823" width="10.5" style="1580" customWidth="1"/>
    <col min="12824" max="13059" width="10.6640625" style="1580"/>
    <col min="13060" max="13060" width="4" style="1580" customWidth="1"/>
    <col min="13061" max="13061" width="35" style="1580" customWidth="1"/>
    <col min="13062" max="13062" width="11.33203125" style="1580" customWidth="1"/>
    <col min="13063" max="13063" width="9.1640625" style="1580" customWidth="1"/>
    <col min="13064" max="13064" width="7.83203125" style="1580" customWidth="1"/>
    <col min="13065" max="13065" width="10" style="1580" customWidth="1"/>
    <col min="13066" max="13066" width="12" style="1580" customWidth="1"/>
    <col min="13067" max="13067" width="9" style="1580" customWidth="1"/>
    <col min="13068" max="13068" width="8.5" style="1580" customWidth="1"/>
    <col min="13069" max="13069" width="9" style="1580" customWidth="1"/>
    <col min="13070" max="13070" width="9.33203125" style="1580" customWidth="1"/>
    <col min="13071" max="13071" width="11.5" style="1580" customWidth="1"/>
    <col min="13072" max="13072" width="10.1640625" style="1580" customWidth="1"/>
    <col min="13073" max="13073" width="11.33203125" style="1580" customWidth="1"/>
    <col min="13074" max="13074" width="8.5" style="1580" customWidth="1"/>
    <col min="13075" max="13075" width="12" style="1580" customWidth="1"/>
    <col min="13076" max="13077" width="10.1640625" style="1580" customWidth="1"/>
    <col min="13078" max="13078" width="11.33203125" style="1580" customWidth="1"/>
    <col min="13079" max="13079" width="10.5" style="1580" customWidth="1"/>
    <col min="13080" max="13315" width="10.6640625" style="1580"/>
    <col min="13316" max="13316" width="4" style="1580" customWidth="1"/>
    <col min="13317" max="13317" width="35" style="1580" customWidth="1"/>
    <col min="13318" max="13318" width="11.33203125" style="1580" customWidth="1"/>
    <col min="13319" max="13319" width="9.1640625" style="1580" customWidth="1"/>
    <col min="13320" max="13320" width="7.83203125" style="1580" customWidth="1"/>
    <col min="13321" max="13321" width="10" style="1580" customWidth="1"/>
    <col min="13322" max="13322" width="12" style="1580" customWidth="1"/>
    <col min="13323" max="13323" width="9" style="1580" customWidth="1"/>
    <col min="13324" max="13324" width="8.5" style="1580" customWidth="1"/>
    <col min="13325" max="13325" width="9" style="1580" customWidth="1"/>
    <col min="13326" max="13326" width="9.33203125" style="1580" customWidth="1"/>
    <col min="13327" max="13327" width="11.5" style="1580" customWidth="1"/>
    <col min="13328" max="13328" width="10.1640625" style="1580" customWidth="1"/>
    <col min="13329" max="13329" width="11.33203125" style="1580" customWidth="1"/>
    <col min="13330" max="13330" width="8.5" style="1580" customWidth="1"/>
    <col min="13331" max="13331" width="12" style="1580" customWidth="1"/>
    <col min="13332" max="13333" width="10.1640625" style="1580" customWidth="1"/>
    <col min="13334" max="13334" width="11.33203125" style="1580" customWidth="1"/>
    <col min="13335" max="13335" width="10.5" style="1580" customWidth="1"/>
    <col min="13336" max="13571" width="10.6640625" style="1580"/>
    <col min="13572" max="13572" width="4" style="1580" customWidth="1"/>
    <col min="13573" max="13573" width="35" style="1580" customWidth="1"/>
    <col min="13574" max="13574" width="11.33203125" style="1580" customWidth="1"/>
    <col min="13575" max="13575" width="9.1640625" style="1580" customWidth="1"/>
    <col min="13576" max="13576" width="7.83203125" style="1580" customWidth="1"/>
    <col min="13577" max="13577" width="10" style="1580" customWidth="1"/>
    <col min="13578" max="13578" width="12" style="1580" customWidth="1"/>
    <col min="13579" max="13579" width="9" style="1580" customWidth="1"/>
    <col min="13580" max="13580" width="8.5" style="1580" customWidth="1"/>
    <col min="13581" max="13581" width="9" style="1580" customWidth="1"/>
    <col min="13582" max="13582" width="9.33203125" style="1580" customWidth="1"/>
    <col min="13583" max="13583" width="11.5" style="1580" customWidth="1"/>
    <col min="13584" max="13584" width="10.1640625" style="1580" customWidth="1"/>
    <col min="13585" max="13585" width="11.33203125" style="1580" customWidth="1"/>
    <col min="13586" max="13586" width="8.5" style="1580" customWidth="1"/>
    <col min="13587" max="13587" width="12" style="1580" customWidth="1"/>
    <col min="13588" max="13589" width="10.1640625" style="1580" customWidth="1"/>
    <col min="13590" max="13590" width="11.33203125" style="1580" customWidth="1"/>
    <col min="13591" max="13591" width="10.5" style="1580" customWidth="1"/>
    <col min="13592" max="13827" width="10.6640625" style="1580"/>
    <col min="13828" max="13828" width="4" style="1580" customWidth="1"/>
    <col min="13829" max="13829" width="35" style="1580" customWidth="1"/>
    <col min="13830" max="13830" width="11.33203125" style="1580" customWidth="1"/>
    <col min="13831" max="13831" width="9.1640625" style="1580" customWidth="1"/>
    <col min="13832" max="13832" width="7.83203125" style="1580" customWidth="1"/>
    <col min="13833" max="13833" width="10" style="1580" customWidth="1"/>
    <col min="13834" max="13834" width="12" style="1580" customWidth="1"/>
    <col min="13835" max="13835" width="9" style="1580" customWidth="1"/>
    <col min="13836" max="13836" width="8.5" style="1580" customWidth="1"/>
    <col min="13837" max="13837" width="9" style="1580" customWidth="1"/>
    <col min="13838" max="13838" width="9.33203125" style="1580" customWidth="1"/>
    <col min="13839" max="13839" width="11.5" style="1580" customWidth="1"/>
    <col min="13840" max="13840" width="10.1640625" style="1580" customWidth="1"/>
    <col min="13841" max="13841" width="11.33203125" style="1580" customWidth="1"/>
    <col min="13842" max="13842" width="8.5" style="1580" customWidth="1"/>
    <col min="13843" max="13843" width="12" style="1580" customWidth="1"/>
    <col min="13844" max="13845" width="10.1640625" style="1580" customWidth="1"/>
    <col min="13846" max="13846" width="11.33203125" style="1580" customWidth="1"/>
    <col min="13847" max="13847" width="10.5" style="1580" customWidth="1"/>
    <col min="13848" max="14083" width="10.6640625" style="1580"/>
    <col min="14084" max="14084" width="4" style="1580" customWidth="1"/>
    <col min="14085" max="14085" width="35" style="1580" customWidth="1"/>
    <col min="14086" max="14086" width="11.33203125" style="1580" customWidth="1"/>
    <col min="14087" max="14087" width="9.1640625" style="1580" customWidth="1"/>
    <col min="14088" max="14088" width="7.83203125" style="1580" customWidth="1"/>
    <col min="14089" max="14089" width="10" style="1580" customWidth="1"/>
    <col min="14090" max="14090" width="12" style="1580" customWidth="1"/>
    <col min="14091" max="14091" width="9" style="1580" customWidth="1"/>
    <col min="14092" max="14092" width="8.5" style="1580" customWidth="1"/>
    <col min="14093" max="14093" width="9" style="1580" customWidth="1"/>
    <col min="14094" max="14094" width="9.33203125" style="1580" customWidth="1"/>
    <col min="14095" max="14095" width="11.5" style="1580" customWidth="1"/>
    <col min="14096" max="14096" width="10.1640625" style="1580" customWidth="1"/>
    <col min="14097" max="14097" width="11.33203125" style="1580" customWidth="1"/>
    <col min="14098" max="14098" width="8.5" style="1580" customWidth="1"/>
    <col min="14099" max="14099" width="12" style="1580" customWidth="1"/>
    <col min="14100" max="14101" width="10.1640625" style="1580" customWidth="1"/>
    <col min="14102" max="14102" width="11.33203125" style="1580" customWidth="1"/>
    <col min="14103" max="14103" width="10.5" style="1580" customWidth="1"/>
    <col min="14104" max="14339" width="10.6640625" style="1580"/>
    <col min="14340" max="14340" width="4" style="1580" customWidth="1"/>
    <col min="14341" max="14341" width="35" style="1580" customWidth="1"/>
    <col min="14342" max="14342" width="11.33203125" style="1580" customWidth="1"/>
    <col min="14343" max="14343" width="9.1640625" style="1580" customWidth="1"/>
    <col min="14344" max="14344" width="7.83203125" style="1580" customWidth="1"/>
    <col min="14345" max="14345" width="10" style="1580" customWidth="1"/>
    <col min="14346" max="14346" width="12" style="1580" customWidth="1"/>
    <col min="14347" max="14347" width="9" style="1580" customWidth="1"/>
    <col min="14348" max="14348" width="8.5" style="1580" customWidth="1"/>
    <col min="14349" max="14349" width="9" style="1580" customWidth="1"/>
    <col min="14350" max="14350" width="9.33203125" style="1580" customWidth="1"/>
    <col min="14351" max="14351" width="11.5" style="1580" customWidth="1"/>
    <col min="14352" max="14352" width="10.1640625" style="1580" customWidth="1"/>
    <col min="14353" max="14353" width="11.33203125" style="1580" customWidth="1"/>
    <col min="14354" max="14354" width="8.5" style="1580" customWidth="1"/>
    <col min="14355" max="14355" width="12" style="1580" customWidth="1"/>
    <col min="14356" max="14357" width="10.1640625" style="1580" customWidth="1"/>
    <col min="14358" max="14358" width="11.33203125" style="1580" customWidth="1"/>
    <col min="14359" max="14359" width="10.5" style="1580" customWidth="1"/>
    <col min="14360" max="14595" width="10.6640625" style="1580"/>
    <col min="14596" max="14596" width="4" style="1580" customWidth="1"/>
    <col min="14597" max="14597" width="35" style="1580" customWidth="1"/>
    <col min="14598" max="14598" width="11.33203125" style="1580" customWidth="1"/>
    <col min="14599" max="14599" width="9.1640625" style="1580" customWidth="1"/>
    <col min="14600" max="14600" width="7.83203125" style="1580" customWidth="1"/>
    <col min="14601" max="14601" width="10" style="1580" customWidth="1"/>
    <col min="14602" max="14602" width="12" style="1580" customWidth="1"/>
    <col min="14603" max="14603" width="9" style="1580" customWidth="1"/>
    <col min="14604" max="14604" width="8.5" style="1580" customWidth="1"/>
    <col min="14605" max="14605" width="9" style="1580" customWidth="1"/>
    <col min="14606" max="14606" width="9.33203125" style="1580" customWidth="1"/>
    <col min="14607" max="14607" width="11.5" style="1580" customWidth="1"/>
    <col min="14608" max="14608" width="10.1640625" style="1580" customWidth="1"/>
    <col min="14609" max="14609" width="11.33203125" style="1580" customWidth="1"/>
    <col min="14610" max="14610" width="8.5" style="1580" customWidth="1"/>
    <col min="14611" max="14611" width="12" style="1580" customWidth="1"/>
    <col min="14612" max="14613" width="10.1640625" style="1580" customWidth="1"/>
    <col min="14614" max="14614" width="11.33203125" style="1580" customWidth="1"/>
    <col min="14615" max="14615" width="10.5" style="1580" customWidth="1"/>
    <col min="14616" max="14851" width="10.6640625" style="1580"/>
    <col min="14852" max="14852" width="4" style="1580" customWidth="1"/>
    <col min="14853" max="14853" width="35" style="1580" customWidth="1"/>
    <col min="14854" max="14854" width="11.33203125" style="1580" customWidth="1"/>
    <col min="14855" max="14855" width="9.1640625" style="1580" customWidth="1"/>
    <col min="14856" max="14856" width="7.83203125" style="1580" customWidth="1"/>
    <col min="14857" max="14857" width="10" style="1580" customWidth="1"/>
    <col min="14858" max="14858" width="12" style="1580" customWidth="1"/>
    <col min="14859" max="14859" width="9" style="1580" customWidth="1"/>
    <col min="14860" max="14860" width="8.5" style="1580" customWidth="1"/>
    <col min="14861" max="14861" width="9" style="1580" customWidth="1"/>
    <col min="14862" max="14862" width="9.33203125" style="1580" customWidth="1"/>
    <col min="14863" max="14863" width="11.5" style="1580" customWidth="1"/>
    <col min="14864" max="14864" width="10.1640625" style="1580" customWidth="1"/>
    <col min="14865" max="14865" width="11.33203125" style="1580" customWidth="1"/>
    <col min="14866" max="14866" width="8.5" style="1580" customWidth="1"/>
    <col min="14867" max="14867" width="12" style="1580" customWidth="1"/>
    <col min="14868" max="14869" width="10.1640625" style="1580" customWidth="1"/>
    <col min="14870" max="14870" width="11.33203125" style="1580" customWidth="1"/>
    <col min="14871" max="14871" width="10.5" style="1580" customWidth="1"/>
    <col min="14872" max="15107" width="10.6640625" style="1580"/>
    <col min="15108" max="15108" width="4" style="1580" customWidth="1"/>
    <col min="15109" max="15109" width="35" style="1580" customWidth="1"/>
    <col min="15110" max="15110" width="11.33203125" style="1580" customWidth="1"/>
    <col min="15111" max="15111" width="9.1640625" style="1580" customWidth="1"/>
    <col min="15112" max="15112" width="7.83203125" style="1580" customWidth="1"/>
    <col min="15113" max="15113" width="10" style="1580" customWidth="1"/>
    <col min="15114" max="15114" width="12" style="1580" customWidth="1"/>
    <col min="15115" max="15115" width="9" style="1580" customWidth="1"/>
    <col min="15116" max="15116" width="8.5" style="1580" customWidth="1"/>
    <col min="15117" max="15117" width="9" style="1580" customWidth="1"/>
    <col min="15118" max="15118" width="9.33203125" style="1580" customWidth="1"/>
    <col min="15119" max="15119" width="11.5" style="1580" customWidth="1"/>
    <col min="15120" max="15120" width="10.1640625" style="1580" customWidth="1"/>
    <col min="15121" max="15121" width="11.33203125" style="1580" customWidth="1"/>
    <col min="15122" max="15122" width="8.5" style="1580" customWidth="1"/>
    <col min="15123" max="15123" width="12" style="1580" customWidth="1"/>
    <col min="15124" max="15125" width="10.1640625" style="1580" customWidth="1"/>
    <col min="15126" max="15126" width="11.33203125" style="1580" customWidth="1"/>
    <col min="15127" max="15127" width="10.5" style="1580" customWidth="1"/>
    <col min="15128" max="15363" width="10.6640625" style="1580"/>
    <col min="15364" max="15364" width="4" style="1580" customWidth="1"/>
    <col min="15365" max="15365" width="35" style="1580" customWidth="1"/>
    <col min="15366" max="15366" width="11.33203125" style="1580" customWidth="1"/>
    <col min="15367" max="15367" width="9.1640625" style="1580" customWidth="1"/>
    <col min="15368" max="15368" width="7.83203125" style="1580" customWidth="1"/>
    <col min="15369" max="15369" width="10" style="1580" customWidth="1"/>
    <col min="15370" max="15370" width="12" style="1580" customWidth="1"/>
    <col min="15371" max="15371" width="9" style="1580" customWidth="1"/>
    <col min="15372" max="15372" width="8.5" style="1580" customWidth="1"/>
    <col min="15373" max="15373" width="9" style="1580" customWidth="1"/>
    <col min="15374" max="15374" width="9.33203125" style="1580" customWidth="1"/>
    <col min="15375" max="15375" width="11.5" style="1580" customWidth="1"/>
    <col min="15376" max="15376" width="10.1640625" style="1580" customWidth="1"/>
    <col min="15377" max="15377" width="11.33203125" style="1580" customWidth="1"/>
    <col min="15378" max="15378" width="8.5" style="1580" customWidth="1"/>
    <col min="15379" max="15379" width="12" style="1580" customWidth="1"/>
    <col min="15380" max="15381" width="10.1640625" style="1580" customWidth="1"/>
    <col min="15382" max="15382" width="11.33203125" style="1580" customWidth="1"/>
    <col min="15383" max="15383" width="10.5" style="1580" customWidth="1"/>
    <col min="15384" max="15619" width="10.6640625" style="1580"/>
    <col min="15620" max="15620" width="4" style="1580" customWidth="1"/>
    <col min="15621" max="15621" width="35" style="1580" customWidth="1"/>
    <col min="15622" max="15622" width="11.33203125" style="1580" customWidth="1"/>
    <col min="15623" max="15623" width="9.1640625" style="1580" customWidth="1"/>
    <col min="15624" max="15624" width="7.83203125" style="1580" customWidth="1"/>
    <col min="15625" max="15625" width="10" style="1580" customWidth="1"/>
    <col min="15626" max="15626" width="12" style="1580" customWidth="1"/>
    <col min="15627" max="15627" width="9" style="1580" customWidth="1"/>
    <col min="15628" max="15628" width="8.5" style="1580" customWidth="1"/>
    <col min="15629" max="15629" width="9" style="1580" customWidth="1"/>
    <col min="15630" max="15630" width="9.33203125" style="1580" customWidth="1"/>
    <col min="15631" max="15631" width="11.5" style="1580" customWidth="1"/>
    <col min="15632" max="15632" width="10.1640625" style="1580" customWidth="1"/>
    <col min="15633" max="15633" width="11.33203125" style="1580" customWidth="1"/>
    <col min="15634" max="15634" width="8.5" style="1580" customWidth="1"/>
    <col min="15635" max="15635" width="12" style="1580" customWidth="1"/>
    <col min="15636" max="15637" width="10.1640625" style="1580" customWidth="1"/>
    <col min="15638" max="15638" width="11.33203125" style="1580" customWidth="1"/>
    <col min="15639" max="15639" width="10.5" style="1580" customWidth="1"/>
    <col min="15640" max="15875" width="10.6640625" style="1580"/>
    <col min="15876" max="15876" width="4" style="1580" customWidth="1"/>
    <col min="15877" max="15877" width="35" style="1580" customWidth="1"/>
    <col min="15878" max="15878" width="11.33203125" style="1580" customWidth="1"/>
    <col min="15879" max="15879" width="9.1640625" style="1580" customWidth="1"/>
    <col min="15880" max="15880" width="7.83203125" style="1580" customWidth="1"/>
    <col min="15881" max="15881" width="10" style="1580" customWidth="1"/>
    <col min="15882" max="15882" width="12" style="1580" customWidth="1"/>
    <col min="15883" max="15883" width="9" style="1580" customWidth="1"/>
    <col min="15884" max="15884" width="8.5" style="1580" customWidth="1"/>
    <col min="15885" max="15885" width="9" style="1580" customWidth="1"/>
    <col min="15886" max="15886" width="9.33203125" style="1580" customWidth="1"/>
    <col min="15887" max="15887" width="11.5" style="1580" customWidth="1"/>
    <col min="15888" max="15888" width="10.1640625" style="1580" customWidth="1"/>
    <col min="15889" max="15889" width="11.33203125" style="1580" customWidth="1"/>
    <col min="15890" max="15890" width="8.5" style="1580" customWidth="1"/>
    <col min="15891" max="15891" width="12" style="1580" customWidth="1"/>
    <col min="15892" max="15893" width="10.1640625" style="1580" customWidth="1"/>
    <col min="15894" max="15894" width="11.33203125" style="1580" customWidth="1"/>
    <col min="15895" max="15895" width="10.5" style="1580" customWidth="1"/>
    <col min="15896" max="16131" width="10.6640625" style="1580"/>
    <col min="16132" max="16132" width="4" style="1580" customWidth="1"/>
    <col min="16133" max="16133" width="35" style="1580" customWidth="1"/>
    <col min="16134" max="16134" width="11.33203125" style="1580" customWidth="1"/>
    <col min="16135" max="16135" width="9.1640625" style="1580" customWidth="1"/>
    <col min="16136" max="16136" width="7.83203125" style="1580" customWidth="1"/>
    <col min="16137" max="16137" width="10" style="1580" customWidth="1"/>
    <col min="16138" max="16138" width="12" style="1580" customWidth="1"/>
    <col min="16139" max="16139" width="9" style="1580" customWidth="1"/>
    <col min="16140" max="16140" width="8.5" style="1580" customWidth="1"/>
    <col min="16141" max="16141" width="9" style="1580" customWidth="1"/>
    <col min="16142" max="16142" width="9.33203125" style="1580" customWidth="1"/>
    <col min="16143" max="16143" width="11.5" style="1580" customWidth="1"/>
    <col min="16144" max="16144" width="10.1640625" style="1580" customWidth="1"/>
    <col min="16145" max="16145" width="11.33203125" style="1580" customWidth="1"/>
    <col min="16146" max="16146" width="8.5" style="1580" customWidth="1"/>
    <col min="16147" max="16147" width="12" style="1580" customWidth="1"/>
    <col min="16148" max="16149" width="10.1640625" style="1580" customWidth="1"/>
    <col min="16150" max="16150" width="11.33203125" style="1580" customWidth="1"/>
    <col min="16151" max="16151" width="10.5" style="1580" customWidth="1"/>
    <col min="16152" max="16384" width="10.6640625" style="1580"/>
  </cols>
  <sheetData>
    <row r="1" spans="1:24" ht="21.75" customHeight="1" x14ac:dyDescent="0.2">
      <c r="A1" s="1908" t="s">
        <v>239</v>
      </c>
      <c r="B1" s="1908" t="s">
        <v>2159</v>
      </c>
      <c r="C1" s="1917" t="s">
        <v>148</v>
      </c>
      <c r="D1" s="1913" t="s">
        <v>2160</v>
      </c>
      <c r="E1" s="1913"/>
      <c r="F1" s="1913"/>
      <c r="G1" s="1913"/>
      <c r="H1" s="1911"/>
      <c r="I1" s="1915" t="s">
        <v>2161</v>
      </c>
      <c r="J1" s="1916"/>
      <c r="K1" s="1916"/>
      <c r="L1" s="1916"/>
      <c r="M1" s="1916"/>
      <c r="N1" s="1916"/>
      <c r="O1" s="1916"/>
      <c r="P1" s="1916"/>
      <c r="Q1" s="1916"/>
      <c r="R1" s="1916"/>
      <c r="S1" s="1916"/>
      <c r="T1" s="1916"/>
      <c r="U1" s="1916"/>
      <c r="V1" s="1916"/>
      <c r="W1" s="1908" t="s">
        <v>2162</v>
      </c>
    </row>
    <row r="2" spans="1:24" ht="17.25" customHeight="1" x14ac:dyDescent="0.2">
      <c r="A2" s="1908"/>
      <c r="B2" s="1908"/>
      <c r="C2" s="1918"/>
      <c r="D2" s="1908" t="s">
        <v>2163</v>
      </c>
      <c r="E2" s="1908" t="s">
        <v>2164</v>
      </c>
      <c r="F2" s="1908" t="s">
        <v>2165</v>
      </c>
      <c r="G2" s="1908" t="s">
        <v>2166</v>
      </c>
      <c r="H2" s="1910" t="s">
        <v>2167</v>
      </c>
      <c r="I2" s="1912" t="s">
        <v>2168</v>
      </c>
      <c r="J2" s="1908"/>
      <c r="K2" s="1908"/>
      <c r="L2" s="1908"/>
      <c r="M2" s="1908"/>
      <c r="N2" s="1908"/>
      <c r="O2" s="1908"/>
      <c r="P2" s="1908"/>
      <c r="Q2" s="1908"/>
      <c r="R2" s="1908"/>
      <c r="S2" s="1581"/>
      <c r="T2" s="1908" t="s">
        <v>2169</v>
      </c>
      <c r="U2" s="1909"/>
      <c r="V2" s="1909"/>
      <c r="W2" s="1908"/>
    </row>
    <row r="3" spans="1:24" ht="48" customHeight="1" x14ac:dyDescent="0.2">
      <c r="A3" s="1908"/>
      <c r="B3" s="1908"/>
      <c r="C3" s="1918"/>
      <c r="D3" s="1908"/>
      <c r="E3" s="1908"/>
      <c r="F3" s="1908"/>
      <c r="G3" s="1909"/>
      <c r="H3" s="1911"/>
      <c r="I3" s="1912" t="s">
        <v>2165</v>
      </c>
      <c r="J3" s="1913"/>
      <c r="K3" s="1913"/>
      <c r="L3" s="1913" t="s">
        <v>2164</v>
      </c>
      <c r="M3" s="1913"/>
      <c r="N3" s="1913"/>
      <c r="O3" s="1914" t="s">
        <v>2170</v>
      </c>
      <c r="P3" s="1914"/>
      <c r="Q3" s="1914"/>
      <c r="R3" s="1913" t="s">
        <v>2182</v>
      </c>
      <c r="S3" s="1913" t="s">
        <v>2171</v>
      </c>
      <c r="T3" s="1913" t="s">
        <v>2172</v>
      </c>
      <c r="U3" s="1908" t="s">
        <v>2173</v>
      </c>
      <c r="V3" s="1913" t="s">
        <v>2174</v>
      </c>
      <c r="W3" s="1908"/>
    </row>
    <row r="4" spans="1:24" ht="78.75" customHeight="1" x14ac:dyDescent="0.2">
      <c r="A4" s="1908"/>
      <c r="B4" s="1908"/>
      <c r="C4" s="1919"/>
      <c r="D4" s="1908"/>
      <c r="E4" s="1908"/>
      <c r="F4" s="1908"/>
      <c r="G4" s="1909"/>
      <c r="H4" s="1911"/>
      <c r="I4" s="1642" t="s">
        <v>2175</v>
      </c>
      <c r="J4" s="1582" t="s">
        <v>2173</v>
      </c>
      <c r="K4" s="1582" t="s">
        <v>746</v>
      </c>
      <c r="L4" s="1582" t="s">
        <v>2175</v>
      </c>
      <c r="M4" s="1582" t="s">
        <v>2173</v>
      </c>
      <c r="N4" s="1582" t="s">
        <v>746</v>
      </c>
      <c r="O4" s="1582" t="s">
        <v>2175</v>
      </c>
      <c r="P4" s="1582" t="s">
        <v>2173</v>
      </c>
      <c r="Q4" s="1582" t="s">
        <v>746</v>
      </c>
      <c r="R4" s="1913"/>
      <c r="S4" s="1913"/>
      <c r="T4" s="1913"/>
      <c r="U4" s="1913"/>
      <c r="V4" s="1913"/>
      <c r="W4" s="1908"/>
    </row>
    <row r="5" spans="1:24" s="1588" customFormat="1" ht="90" customHeight="1" x14ac:dyDescent="0.2">
      <c r="A5" s="1583">
        <v>1</v>
      </c>
      <c r="B5" s="1584" t="s">
        <v>462</v>
      </c>
      <c r="C5" s="1665">
        <v>163607</v>
      </c>
      <c r="D5" s="1591">
        <v>2580951</v>
      </c>
      <c r="E5" s="1591"/>
      <c r="F5" s="1591"/>
      <c r="G5" s="1591">
        <v>11166</v>
      </c>
      <c r="H5" s="1646">
        <f t="shared" ref="H5" si="0">SUM(D5:G5)</f>
        <v>2592117</v>
      </c>
      <c r="I5" s="1643">
        <v>6792</v>
      </c>
      <c r="J5" s="1585"/>
      <c r="K5" s="1585">
        <f t="shared" ref="K5" si="1">SUM(I5:J5)</f>
        <v>6792</v>
      </c>
      <c r="L5" s="1585"/>
      <c r="M5" s="1585"/>
      <c r="N5" s="1585">
        <f>SUM(L5:M5)</f>
        <v>0</v>
      </c>
      <c r="O5" s="1585">
        <v>2580952</v>
      </c>
      <c r="P5" s="1585"/>
      <c r="Q5" s="1585">
        <f t="shared" ref="Q5:Q8" si="2">SUM(O5:P5)</f>
        <v>2580952</v>
      </c>
      <c r="R5" s="1585">
        <v>36</v>
      </c>
      <c r="S5" s="1586"/>
      <c r="T5" s="1585">
        <v>2587480</v>
      </c>
      <c r="U5" s="1585">
        <v>300</v>
      </c>
      <c r="V5" s="1585">
        <f t="shared" ref="V5:V10" si="3">SUM(T5:U5)</f>
        <v>2587780</v>
      </c>
      <c r="W5" s="1585">
        <f>K5+Q5+N5+R5+S5-V5</f>
        <v>0</v>
      </c>
      <c r="X5" s="1587"/>
    </row>
    <row r="6" spans="1:24" s="1588" customFormat="1" ht="34.5" customHeight="1" x14ac:dyDescent="0.2">
      <c r="A6" s="1589">
        <v>2</v>
      </c>
      <c r="B6" s="1590" t="s">
        <v>463</v>
      </c>
      <c r="C6" s="1666">
        <v>163625</v>
      </c>
      <c r="D6" s="1591">
        <v>503372</v>
      </c>
      <c r="E6" s="1591"/>
      <c r="F6" s="1591"/>
      <c r="G6" s="1591">
        <v>40537</v>
      </c>
      <c r="H6" s="1646">
        <f>SUM(D6:G6)</f>
        <v>543909</v>
      </c>
      <c r="I6" s="1643">
        <v>136044</v>
      </c>
      <c r="J6" s="1591"/>
      <c r="K6" s="1591">
        <f>SUM(I6:J6)</f>
        <v>136044</v>
      </c>
      <c r="L6" s="1591"/>
      <c r="M6" s="1591"/>
      <c r="N6" s="1591">
        <f>SUM(L6:M6)</f>
        <v>0</v>
      </c>
      <c r="O6" s="1591">
        <v>503372</v>
      </c>
      <c r="P6" s="1591"/>
      <c r="Q6" s="1591">
        <f>SUM(O6:P6)</f>
        <v>503372</v>
      </c>
      <c r="R6" s="1591">
        <v>42580</v>
      </c>
      <c r="S6" s="1592"/>
      <c r="T6" s="1591">
        <v>650483</v>
      </c>
      <c r="U6" s="1591"/>
      <c r="V6" s="1591">
        <f>SUM(T6:U6)</f>
        <v>650483</v>
      </c>
      <c r="W6" s="1591">
        <f t="shared" ref="W6:W34" si="4">K6+Q6+N6+R6+S6-V6</f>
        <v>31513</v>
      </c>
      <c r="X6" s="1593"/>
    </row>
    <row r="7" spans="1:24" ht="42" customHeight="1" x14ac:dyDescent="0.2">
      <c r="A7" s="1589">
        <v>3</v>
      </c>
      <c r="B7" s="717" t="s">
        <v>464</v>
      </c>
      <c r="C7" s="1667">
        <v>163626</v>
      </c>
      <c r="D7" s="1591">
        <v>317000</v>
      </c>
      <c r="E7" s="1591"/>
      <c r="F7" s="1591"/>
      <c r="G7" s="1591">
        <v>2901</v>
      </c>
      <c r="H7" s="1646">
        <f>SUM(D7:G7)</f>
        <v>319901</v>
      </c>
      <c r="I7" s="1643">
        <v>3000</v>
      </c>
      <c r="J7" s="1591"/>
      <c r="K7" s="1591">
        <f t="shared" ref="K7" si="5">SUM(I7:J7)</f>
        <v>3000</v>
      </c>
      <c r="L7" s="1591"/>
      <c r="M7" s="1591"/>
      <c r="N7" s="1591">
        <f t="shared" ref="N7:N34" si="6">SUM(L7:M7)</f>
        <v>0</v>
      </c>
      <c r="O7" s="1591">
        <v>317000</v>
      </c>
      <c r="P7" s="1591"/>
      <c r="Q7" s="1591">
        <f t="shared" si="2"/>
        <v>317000</v>
      </c>
      <c r="R7" s="1591">
        <v>86374</v>
      </c>
      <c r="S7" s="1592"/>
      <c r="T7" s="1591">
        <v>406371</v>
      </c>
      <c r="U7" s="1591"/>
      <c r="V7" s="1591">
        <f t="shared" si="3"/>
        <v>406371</v>
      </c>
      <c r="W7" s="1591">
        <f t="shared" si="4"/>
        <v>3</v>
      </c>
      <c r="X7" s="1594"/>
    </row>
    <row r="8" spans="1:24" s="1597" customFormat="1" ht="49.5" customHeight="1" x14ac:dyDescent="0.2">
      <c r="A8" s="1583">
        <v>4</v>
      </c>
      <c r="B8" s="1595" t="s">
        <v>587</v>
      </c>
      <c r="C8" s="1668">
        <v>164206</v>
      </c>
      <c r="D8" s="1591">
        <v>2454</v>
      </c>
      <c r="E8" s="1591">
        <v>362</v>
      </c>
      <c r="F8" s="1591"/>
      <c r="G8" s="1591">
        <v>135</v>
      </c>
      <c r="H8" s="1646">
        <f t="shared" ref="H8" si="7">SUM(D8:G8)</f>
        <v>2951</v>
      </c>
      <c r="I8" s="1643">
        <v>135</v>
      </c>
      <c r="J8" s="1591"/>
      <c r="K8" s="1591">
        <f>SUM(I8:J8)</f>
        <v>135</v>
      </c>
      <c r="L8" s="1591"/>
      <c r="M8" s="1591"/>
      <c r="N8" s="1591">
        <f t="shared" si="6"/>
        <v>0</v>
      </c>
      <c r="O8" s="1591"/>
      <c r="P8" s="1591"/>
      <c r="Q8" s="1591">
        <f t="shared" si="2"/>
        <v>0</v>
      </c>
      <c r="R8" s="1591"/>
      <c r="S8" s="1592"/>
      <c r="T8" s="1591"/>
      <c r="U8" s="1591"/>
      <c r="V8" s="1591">
        <v>0</v>
      </c>
      <c r="W8" s="1591">
        <f t="shared" si="4"/>
        <v>135</v>
      </c>
      <c r="X8" s="1596"/>
    </row>
    <row r="9" spans="1:24" s="1597" customFormat="1" ht="39" customHeight="1" x14ac:dyDescent="0.2">
      <c r="A9" s="1589">
        <v>5</v>
      </c>
      <c r="B9" s="1252" t="s">
        <v>1268</v>
      </c>
      <c r="C9" s="1669">
        <v>164207</v>
      </c>
      <c r="D9" s="1591">
        <v>1150119</v>
      </c>
      <c r="E9" s="1591"/>
      <c r="F9" s="1591">
        <v>554869</v>
      </c>
      <c r="G9" s="1591">
        <v>492693</v>
      </c>
      <c r="H9" s="1646">
        <f>SUM(D9:G9)</f>
        <v>2197681</v>
      </c>
      <c r="I9" s="1643">
        <v>497193</v>
      </c>
      <c r="J9" s="1591">
        <v>2882</v>
      </c>
      <c r="K9" s="1591">
        <f>SUM(I9:J9)</f>
        <v>500075</v>
      </c>
      <c r="L9" s="1591"/>
      <c r="M9" s="1591"/>
      <c r="N9" s="1591">
        <f t="shared" si="6"/>
        <v>0</v>
      </c>
      <c r="O9" s="1591">
        <v>1118684</v>
      </c>
      <c r="P9" s="1591"/>
      <c r="Q9" s="1591">
        <f t="shared" ref="Q9" si="8">SUM(O9:P9)</f>
        <v>1118684</v>
      </c>
      <c r="R9" s="1591">
        <v>426726</v>
      </c>
      <c r="S9" s="1592"/>
      <c r="T9" s="1591">
        <v>2020068</v>
      </c>
      <c r="U9" s="1591">
        <v>25417</v>
      </c>
      <c r="V9" s="1591">
        <f t="shared" si="3"/>
        <v>2045485</v>
      </c>
      <c r="W9" s="1591">
        <f t="shared" si="4"/>
        <v>0</v>
      </c>
      <c r="X9" s="1587"/>
    </row>
    <row r="10" spans="1:24" s="1597" customFormat="1" ht="46.15" customHeight="1" x14ac:dyDescent="0.2">
      <c r="A10" s="1589">
        <v>6</v>
      </c>
      <c r="B10" s="1598" t="s">
        <v>2176</v>
      </c>
      <c r="C10" s="1670">
        <v>163658</v>
      </c>
      <c r="D10" s="1591">
        <v>80000</v>
      </c>
      <c r="E10" s="1591"/>
      <c r="F10" s="1591"/>
      <c r="G10" s="1591"/>
      <c r="H10" s="1646">
        <f t="shared" ref="H10:H34" si="9">SUM(D10:G10)</f>
        <v>80000</v>
      </c>
      <c r="I10" s="1643">
        <v>353</v>
      </c>
      <c r="J10" s="1585">
        <v>0</v>
      </c>
      <c r="K10" s="1585">
        <f>SUM(I10:J10)</f>
        <v>353</v>
      </c>
      <c r="L10" s="1585"/>
      <c r="M10" s="1585"/>
      <c r="N10" s="1585">
        <f t="shared" si="6"/>
        <v>0</v>
      </c>
      <c r="O10" s="1585">
        <v>25480</v>
      </c>
      <c r="P10" s="1585"/>
      <c r="Q10" s="1585">
        <f>SUM(O10:P10)</f>
        <v>25480</v>
      </c>
      <c r="R10" s="1585"/>
      <c r="S10" s="1586"/>
      <c r="T10" s="1585">
        <v>25429</v>
      </c>
      <c r="U10" s="1585"/>
      <c r="V10" s="1585">
        <f t="shared" si="3"/>
        <v>25429</v>
      </c>
      <c r="W10" s="1585">
        <f t="shared" si="4"/>
        <v>404</v>
      </c>
      <c r="X10" s="1599"/>
    </row>
    <row r="11" spans="1:24" s="1588" customFormat="1" ht="36.75" customHeight="1" x14ac:dyDescent="0.2">
      <c r="A11" s="1600">
        <v>7</v>
      </c>
      <c r="B11" s="1598" t="s">
        <v>1271</v>
      </c>
      <c r="C11" s="1670">
        <v>163662</v>
      </c>
      <c r="D11" s="1591">
        <v>937481</v>
      </c>
      <c r="E11" s="1591"/>
      <c r="F11" s="1591"/>
      <c r="G11" s="1591"/>
      <c r="H11" s="1646">
        <f t="shared" si="9"/>
        <v>937481</v>
      </c>
      <c r="I11" s="1643"/>
      <c r="J11" s="1585"/>
      <c r="K11" s="1585">
        <v>0</v>
      </c>
      <c r="L11" s="1585"/>
      <c r="M11" s="1585"/>
      <c r="N11" s="1585">
        <f t="shared" si="6"/>
        <v>0</v>
      </c>
      <c r="O11" s="1585">
        <v>937481</v>
      </c>
      <c r="P11" s="1585"/>
      <c r="Q11" s="1585">
        <f t="shared" ref="Q11:Q12" si="10">SUM(O11:P11)</f>
        <v>937481</v>
      </c>
      <c r="R11" s="1585">
        <v>24</v>
      </c>
      <c r="S11" s="1586"/>
      <c r="T11" s="1585">
        <v>138318</v>
      </c>
      <c r="U11" s="1585">
        <v>785519</v>
      </c>
      <c r="V11" s="1585">
        <f>SUM(T11:U11)</f>
        <v>923837</v>
      </c>
      <c r="W11" s="1585">
        <f t="shared" si="4"/>
        <v>13668</v>
      </c>
      <c r="X11" s="1601"/>
    </row>
    <row r="12" spans="1:24" s="1588" customFormat="1" ht="30.6" customHeight="1" x14ac:dyDescent="0.2">
      <c r="A12" s="1589">
        <v>8</v>
      </c>
      <c r="B12" s="1602" t="s">
        <v>2177</v>
      </c>
      <c r="C12" s="1670">
        <v>132937</v>
      </c>
      <c r="D12" s="1591">
        <v>190025</v>
      </c>
      <c r="E12" s="1591">
        <v>49975</v>
      </c>
      <c r="F12" s="1591"/>
      <c r="G12" s="1591"/>
      <c r="H12" s="1646">
        <f t="shared" si="9"/>
        <v>240000</v>
      </c>
      <c r="I12" s="1643">
        <v>23200</v>
      </c>
      <c r="J12" s="1585"/>
      <c r="K12" s="1585">
        <v>23200</v>
      </c>
      <c r="L12" s="1585">
        <v>49975</v>
      </c>
      <c r="M12" s="1585"/>
      <c r="N12" s="1585">
        <f t="shared" si="6"/>
        <v>49975</v>
      </c>
      <c r="O12" s="1585">
        <v>121820</v>
      </c>
      <c r="P12" s="1585">
        <v>66170</v>
      </c>
      <c r="Q12" s="1585">
        <f t="shared" si="10"/>
        <v>187990</v>
      </c>
      <c r="R12" s="1585"/>
      <c r="S12" s="1586"/>
      <c r="T12" s="1585">
        <v>239388</v>
      </c>
      <c r="U12" s="1585"/>
      <c r="V12" s="1585">
        <f>SUM(T12:U12)</f>
        <v>239388</v>
      </c>
      <c r="W12" s="1585">
        <f t="shared" si="4"/>
        <v>21777</v>
      </c>
      <c r="X12" s="1601"/>
    </row>
    <row r="13" spans="1:24" s="1588" customFormat="1" ht="30.6" customHeight="1" x14ac:dyDescent="0.2">
      <c r="A13" s="1589">
        <v>9</v>
      </c>
      <c r="B13" s="1603" t="s">
        <v>1348</v>
      </c>
      <c r="C13" s="1669">
        <v>163663</v>
      </c>
      <c r="D13" s="1591">
        <v>8214</v>
      </c>
      <c r="E13" s="1647"/>
      <c r="F13" s="1647"/>
      <c r="G13" s="1647"/>
      <c r="H13" s="1646">
        <f t="shared" si="9"/>
        <v>8214</v>
      </c>
      <c r="I13" s="1643"/>
      <c r="J13" s="1585"/>
      <c r="K13" s="1585">
        <f t="shared" ref="K13:K34" si="11">SUM(I13:J13)</f>
        <v>0</v>
      </c>
      <c r="L13" s="1585"/>
      <c r="M13" s="1585"/>
      <c r="N13" s="1585">
        <f t="shared" si="6"/>
        <v>0</v>
      </c>
      <c r="O13" s="1585">
        <v>8214</v>
      </c>
      <c r="P13" s="1585"/>
      <c r="Q13" s="1585">
        <f>SUM(O13:P13)</f>
        <v>8214</v>
      </c>
      <c r="R13" s="1585"/>
      <c r="S13" s="1586"/>
      <c r="T13" s="1585">
        <v>4407</v>
      </c>
      <c r="U13" s="1585"/>
      <c r="V13" s="1585">
        <f>SUM(T13:U13)</f>
        <v>4407</v>
      </c>
      <c r="W13" s="1585">
        <f t="shared" si="4"/>
        <v>3807</v>
      </c>
      <c r="X13" s="1601"/>
    </row>
    <row r="14" spans="1:24" s="1588" customFormat="1" ht="42" customHeight="1" x14ac:dyDescent="0.2">
      <c r="A14" s="1600">
        <v>10</v>
      </c>
      <c r="B14" s="1604" t="s">
        <v>1749</v>
      </c>
      <c r="C14" s="1671">
        <v>163666</v>
      </c>
      <c r="D14" s="1591">
        <v>496622</v>
      </c>
      <c r="E14" s="1591"/>
      <c r="F14" s="1591"/>
      <c r="G14" s="1591"/>
      <c r="H14" s="1646">
        <f t="shared" si="9"/>
        <v>496622</v>
      </c>
      <c r="I14" s="1643"/>
      <c r="J14" s="1585"/>
      <c r="K14" s="1585">
        <f t="shared" si="11"/>
        <v>0</v>
      </c>
      <c r="L14" s="1585"/>
      <c r="M14" s="1585"/>
      <c r="N14" s="1585">
        <f t="shared" si="6"/>
        <v>0</v>
      </c>
      <c r="O14" s="1585"/>
      <c r="P14" s="1585">
        <v>26876</v>
      </c>
      <c r="Q14" s="1585">
        <f t="shared" ref="Q14:Q34" si="12">SUM(O14:P14)</f>
        <v>26876</v>
      </c>
      <c r="R14" s="1585"/>
      <c r="S14" s="1586"/>
      <c r="T14" s="1585"/>
      <c r="U14" s="1585">
        <v>1016</v>
      </c>
      <c r="V14" s="1585">
        <f t="shared" ref="V14:V34" si="13">SUM(T14:U14)</f>
        <v>1016</v>
      </c>
      <c r="W14" s="1585">
        <f t="shared" si="4"/>
        <v>25860</v>
      </c>
      <c r="X14" s="1601"/>
    </row>
    <row r="15" spans="1:24" s="1588" customFormat="1" ht="43.5" customHeight="1" x14ac:dyDescent="0.2">
      <c r="A15" s="1589">
        <v>11</v>
      </c>
      <c r="B15" s="1605" t="s">
        <v>1563</v>
      </c>
      <c r="C15" s="1671">
        <v>163671</v>
      </c>
      <c r="D15" s="1591">
        <v>100000</v>
      </c>
      <c r="E15" s="1591"/>
      <c r="F15" s="1591"/>
      <c r="G15" s="1591"/>
      <c r="H15" s="1646">
        <f t="shared" si="9"/>
        <v>100000</v>
      </c>
      <c r="I15" s="1643"/>
      <c r="J15" s="1585"/>
      <c r="K15" s="1585">
        <f t="shared" si="11"/>
        <v>0</v>
      </c>
      <c r="L15" s="1585"/>
      <c r="M15" s="1585"/>
      <c r="N15" s="1585">
        <f t="shared" si="6"/>
        <v>0</v>
      </c>
      <c r="O15" s="1585"/>
      <c r="P15" s="1585"/>
      <c r="Q15" s="1585">
        <f t="shared" si="12"/>
        <v>0</v>
      </c>
      <c r="R15" s="1585"/>
      <c r="S15" s="1586">
        <v>1600</v>
      </c>
      <c r="T15" s="1585"/>
      <c r="U15" s="1585">
        <v>1600</v>
      </c>
      <c r="V15" s="1585">
        <f t="shared" si="13"/>
        <v>1600</v>
      </c>
      <c r="W15" s="1585">
        <f t="shared" si="4"/>
        <v>0</v>
      </c>
      <c r="X15" s="1601"/>
    </row>
    <row r="16" spans="1:24" s="1588" customFormat="1" ht="30.6" customHeight="1" x14ac:dyDescent="0.2">
      <c r="A16" s="1589">
        <v>12</v>
      </c>
      <c r="B16" s="1605" t="s">
        <v>1751</v>
      </c>
      <c r="C16" s="1671">
        <v>163672</v>
      </c>
      <c r="D16" s="1591">
        <v>204000</v>
      </c>
      <c r="E16" s="1591"/>
      <c r="F16" s="1591"/>
      <c r="G16" s="1591"/>
      <c r="H16" s="1646">
        <f t="shared" si="9"/>
        <v>204000</v>
      </c>
      <c r="I16" s="1643"/>
      <c r="J16" s="1585"/>
      <c r="K16" s="1585">
        <f t="shared" si="11"/>
        <v>0</v>
      </c>
      <c r="L16" s="1585"/>
      <c r="M16" s="1585"/>
      <c r="N16" s="1585">
        <f t="shared" si="6"/>
        <v>0</v>
      </c>
      <c r="O16" s="1585"/>
      <c r="P16" s="1585"/>
      <c r="Q16" s="1585">
        <f t="shared" si="12"/>
        <v>0</v>
      </c>
      <c r="R16" s="1585"/>
      <c r="S16" s="1586"/>
      <c r="T16" s="1585"/>
      <c r="U16" s="1585"/>
      <c r="V16" s="1585">
        <f t="shared" si="13"/>
        <v>0</v>
      </c>
      <c r="W16" s="1585">
        <f t="shared" si="4"/>
        <v>0</v>
      </c>
      <c r="X16" s="1601"/>
    </row>
    <row r="17" spans="1:24" s="1588" customFormat="1" ht="44.25" customHeight="1" x14ac:dyDescent="0.2">
      <c r="A17" s="1600">
        <v>13</v>
      </c>
      <c r="B17" s="1605" t="s">
        <v>1753</v>
      </c>
      <c r="C17" s="1671">
        <v>163665</v>
      </c>
      <c r="D17" s="1591">
        <v>956000</v>
      </c>
      <c r="E17" s="1591"/>
      <c r="F17" s="1591">
        <v>256345</v>
      </c>
      <c r="G17" s="1591"/>
      <c r="H17" s="1646">
        <f t="shared" si="9"/>
        <v>1212345</v>
      </c>
      <c r="I17" s="1643"/>
      <c r="J17" s="1585"/>
      <c r="K17" s="1585">
        <f t="shared" si="11"/>
        <v>0</v>
      </c>
      <c r="L17" s="1585"/>
      <c r="M17" s="1585"/>
      <c r="N17" s="1585">
        <f t="shared" si="6"/>
        <v>0</v>
      </c>
      <c r="O17" s="1585"/>
      <c r="P17" s="1585"/>
      <c r="Q17" s="1585">
        <f t="shared" si="12"/>
        <v>0</v>
      </c>
      <c r="R17" s="1585"/>
      <c r="S17" s="1586"/>
      <c r="T17" s="1585"/>
      <c r="U17" s="1585"/>
      <c r="V17" s="1585">
        <f t="shared" si="13"/>
        <v>0</v>
      </c>
      <c r="W17" s="1585">
        <f t="shared" si="4"/>
        <v>0</v>
      </c>
      <c r="X17" s="1601"/>
    </row>
    <row r="18" spans="1:24" s="1588" customFormat="1" ht="44.25" customHeight="1" x14ac:dyDescent="0.2">
      <c r="A18" s="1600">
        <v>14</v>
      </c>
      <c r="B18" s="1605" t="s">
        <v>1755</v>
      </c>
      <c r="C18" s="1671">
        <v>163685</v>
      </c>
      <c r="D18" s="1591">
        <v>186000</v>
      </c>
      <c r="E18" s="1591"/>
      <c r="F18" s="1591"/>
      <c r="G18" s="1591"/>
      <c r="H18" s="1646">
        <f t="shared" si="9"/>
        <v>186000</v>
      </c>
      <c r="I18" s="1643"/>
      <c r="J18" s="1585"/>
      <c r="K18" s="1585">
        <f t="shared" si="11"/>
        <v>0</v>
      </c>
      <c r="L18" s="1585"/>
      <c r="M18" s="1585"/>
      <c r="N18" s="1585">
        <f t="shared" si="6"/>
        <v>0</v>
      </c>
      <c r="O18" s="1585"/>
      <c r="P18" s="1585"/>
      <c r="Q18" s="1585">
        <f t="shared" si="12"/>
        <v>0</v>
      </c>
      <c r="R18" s="1585"/>
      <c r="S18" s="1586"/>
      <c r="T18" s="1585"/>
      <c r="U18" s="1585"/>
      <c r="V18" s="1585">
        <f t="shared" si="13"/>
        <v>0</v>
      </c>
      <c r="W18" s="1585">
        <f t="shared" si="4"/>
        <v>0</v>
      </c>
      <c r="X18" s="1601"/>
    </row>
    <row r="19" spans="1:24" s="1588" customFormat="1" ht="44.25" customHeight="1" x14ac:dyDescent="0.2">
      <c r="A19" s="1600">
        <v>15</v>
      </c>
      <c r="B19" s="1605" t="s">
        <v>1757</v>
      </c>
      <c r="C19" s="1671">
        <v>163684</v>
      </c>
      <c r="D19" s="1591">
        <v>360000</v>
      </c>
      <c r="E19" s="1591"/>
      <c r="F19" s="1591"/>
      <c r="G19" s="1591"/>
      <c r="H19" s="1646">
        <f t="shared" si="9"/>
        <v>360000</v>
      </c>
      <c r="I19" s="1643"/>
      <c r="J19" s="1585"/>
      <c r="K19" s="1585">
        <f t="shared" si="11"/>
        <v>0</v>
      </c>
      <c r="L19" s="1585"/>
      <c r="M19" s="1585"/>
      <c r="N19" s="1585">
        <f t="shared" si="6"/>
        <v>0</v>
      </c>
      <c r="O19" s="1585"/>
      <c r="P19" s="1585"/>
      <c r="Q19" s="1585">
        <f t="shared" si="12"/>
        <v>0</v>
      </c>
      <c r="R19" s="1585"/>
      <c r="S19" s="1586"/>
      <c r="T19" s="1585"/>
      <c r="U19" s="1585"/>
      <c r="V19" s="1585">
        <f t="shared" si="13"/>
        <v>0</v>
      </c>
      <c r="W19" s="1585">
        <f t="shared" si="4"/>
        <v>0</v>
      </c>
      <c r="X19" s="1601"/>
    </row>
    <row r="20" spans="1:24" s="1588" customFormat="1" ht="44.25" customHeight="1" x14ac:dyDescent="0.2">
      <c r="A20" s="1600">
        <v>16</v>
      </c>
      <c r="B20" s="1605" t="s">
        <v>1568</v>
      </c>
      <c r="C20" s="1671">
        <v>163686</v>
      </c>
      <c r="D20" s="1591">
        <v>371206</v>
      </c>
      <c r="E20" s="1591"/>
      <c r="F20" s="1591"/>
      <c r="G20" s="1591"/>
      <c r="H20" s="1646">
        <f t="shared" si="9"/>
        <v>371206</v>
      </c>
      <c r="I20" s="1643"/>
      <c r="J20" s="1585"/>
      <c r="K20" s="1585">
        <f t="shared" si="11"/>
        <v>0</v>
      </c>
      <c r="L20" s="1585"/>
      <c r="M20" s="1585"/>
      <c r="N20" s="1585">
        <f t="shared" si="6"/>
        <v>0</v>
      </c>
      <c r="O20" s="1585"/>
      <c r="P20" s="1585"/>
      <c r="Q20" s="1585">
        <f t="shared" si="12"/>
        <v>0</v>
      </c>
      <c r="R20" s="1585"/>
      <c r="S20" s="1586"/>
      <c r="T20" s="1585"/>
      <c r="U20" s="1585"/>
      <c r="V20" s="1585">
        <f t="shared" si="13"/>
        <v>0</v>
      </c>
      <c r="W20" s="1585">
        <f t="shared" si="4"/>
        <v>0</v>
      </c>
      <c r="X20" s="1601"/>
    </row>
    <row r="21" spans="1:24" s="1588" customFormat="1" ht="44.25" customHeight="1" x14ac:dyDescent="0.2">
      <c r="A21" s="1600">
        <v>17</v>
      </c>
      <c r="B21" s="1605" t="s">
        <v>1569</v>
      </c>
      <c r="C21" s="1671">
        <v>163673</v>
      </c>
      <c r="D21" s="1591">
        <v>180000</v>
      </c>
      <c r="E21" s="1591"/>
      <c r="F21" s="1591"/>
      <c r="G21" s="1591"/>
      <c r="H21" s="1646">
        <f t="shared" si="9"/>
        <v>180000</v>
      </c>
      <c r="I21" s="1643"/>
      <c r="J21" s="1585"/>
      <c r="K21" s="1585">
        <f t="shared" si="11"/>
        <v>0</v>
      </c>
      <c r="L21" s="1585"/>
      <c r="M21" s="1585"/>
      <c r="N21" s="1585">
        <f t="shared" si="6"/>
        <v>0</v>
      </c>
      <c r="O21" s="1585"/>
      <c r="P21" s="1585"/>
      <c r="Q21" s="1585">
        <f t="shared" si="12"/>
        <v>0</v>
      </c>
      <c r="R21" s="1585"/>
      <c r="S21" s="1586"/>
      <c r="T21" s="1585"/>
      <c r="U21" s="1585"/>
      <c r="V21" s="1585">
        <f t="shared" si="13"/>
        <v>0</v>
      </c>
      <c r="W21" s="1585">
        <f t="shared" si="4"/>
        <v>0</v>
      </c>
      <c r="X21" s="1601"/>
    </row>
    <row r="22" spans="1:24" s="1588" customFormat="1" ht="44.25" customHeight="1" x14ac:dyDescent="0.2">
      <c r="A22" s="1600">
        <v>18</v>
      </c>
      <c r="B22" s="1606" t="s">
        <v>1570</v>
      </c>
      <c r="C22" s="1671">
        <v>163687</v>
      </c>
      <c r="D22" s="1591">
        <v>200000</v>
      </c>
      <c r="E22" s="1591"/>
      <c r="F22" s="1591"/>
      <c r="G22" s="1591"/>
      <c r="H22" s="1646">
        <f t="shared" si="9"/>
        <v>200000</v>
      </c>
      <c r="I22" s="1643"/>
      <c r="J22" s="1585"/>
      <c r="K22" s="1585">
        <f t="shared" si="11"/>
        <v>0</v>
      </c>
      <c r="L22" s="1585"/>
      <c r="M22" s="1585"/>
      <c r="N22" s="1585">
        <f t="shared" si="6"/>
        <v>0</v>
      </c>
      <c r="O22" s="1585"/>
      <c r="P22" s="1585"/>
      <c r="Q22" s="1585">
        <f t="shared" si="12"/>
        <v>0</v>
      </c>
      <c r="R22" s="1585"/>
      <c r="S22" s="1586"/>
      <c r="T22" s="1585"/>
      <c r="U22" s="1585"/>
      <c r="V22" s="1585">
        <f t="shared" si="13"/>
        <v>0</v>
      </c>
      <c r="W22" s="1585">
        <f t="shared" si="4"/>
        <v>0</v>
      </c>
      <c r="X22" s="1601"/>
    </row>
    <row r="23" spans="1:24" s="1588" customFormat="1" ht="66.75" customHeight="1" x14ac:dyDescent="0.2">
      <c r="A23" s="1600">
        <v>19</v>
      </c>
      <c r="B23" s="1606" t="s">
        <v>1571</v>
      </c>
      <c r="C23" s="1671">
        <v>163678</v>
      </c>
      <c r="D23" s="1591">
        <v>80817</v>
      </c>
      <c r="E23" s="1591"/>
      <c r="F23" s="1591"/>
      <c r="G23" s="1591"/>
      <c r="H23" s="1646">
        <f t="shared" si="9"/>
        <v>80817</v>
      </c>
      <c r="I23" s="1643"/>
      <c r="J23" s="1585"/>
      <c r="K23" s="1585">
        <f t="shared" si="11"/>
        <v>0</v>
      </c>
      <c r="L23" s="1585"/>
      <c r="M23" s="1585"/>
      <c r="N23" s="1585">
        <f t="shared" si="6"/>
        <v>0</v>
      </c>
      <c r="O23" s="1585"/>
      <c r="P23" s="1585"/>
      <c r="Q23" s="1585">
        <f t="shared" si="12"/>
        <v>0</v>
      </c>
      <c r="R23" s="1585"/>
      <c r="S23" s="1586"/>
      <c r="T23" s="1585"/>
      <c r="U23" s="1585"/>
      <c r="V23" s="1585">
        <f t="shared" si="13"/>
        <v>0</v>
      </c>
      <c r="W23" s="1585">
        <f t="shared" si="4"/>
        <v>0</v>
      </c>
      <c r="X23" s="1601"/>
    </row>
    <row r="24" spans="1:24" s="1588" customFormat="1" ht="51.75" customHeight="1" x14ac:dyDescent="0.2">
      <c r="A24" s="1600">
        <v>20</v>
      </c>
      <c r="B24" s="1606" t="s">
        <v>1573</v>
      </c>
      <c r="C24" s="1671">
        <v>163688</v>
      </c>
      <c r="D24" s="1591">
        <v>510864</v>
      </c>
      <c r="E24" s="1591"/>
      <c r="F24" s="1591"/>
      <c r="G24" s="1591"/>
      <c r="H24" s="1646">
        <f t="shared" si="9"/>
        <v>510864</v>
      </c>
      <c r="I24" s="1643"/>
      <c r="J24" s="1585"/>
      <c r="K24" s="1585">
        <f t="shared" si="11"/>
        <v>0</v>
      </c>
      <c r="L24" s="1585"/>
      <c r="M24" s="1585"/>
      <c r="N24" s="1585">
        <f t="shared" si="6"/>
        <v>0</v>
      </c>
      <c r="O24" s="1585"/>
      <c r="P24" s="1585"/>
      <c r="Q24" s="1585">
        <f t="shared" si="12"/>
        <v>0</v>
      </c>
      <c r="R24" s="1585"/>
      <c r="S24" s="1586"/>
      <c r="T24" s="1585"/>
      <c r="U24" s="1585"/>
      <c r="V24" s="1585">
        <f t="shared" si="13"/>
        <v>0</v>
      </c>
      <c r="W24" s="1585">
        <f t="shared" si="4"/>
        <v>0</v>
      </c>
      <c r="X24" s="1601"/>
    </row>
    <row r="25" spans="1:24" s="1588" customFormat="1" ht="48" customHeight="1" x14ac:dyDescent="0.2">
      <c r="A25" s="1600">
        <v>21</v>
      </c>
      <c r="B25" s="1606" t="s">
        <v>1574</v>
      </c>
      <c r="C25" s="1671">
        <v>163689</v>
      </c>
      <c r="D25" s="1591">
        <v>974000</v>
      </c>
      <c r="E25" s="1591"/>
      <c r="F25" s="1591"/>
      <c r="G25" s="1591"/>
      <c r="H25" s="1646">
        <f t="shared" si="9"/>
        <v>974000</v>
      </c>
      <c r="I25" s="1643"/>
      <c r="J25" s="1585"/>
      <c r="K25" s="1585">
        <f t="shared" si="11"/>
        <v>0</v>
      </c>
      <c r="L25" s="1585"/>
      <c r="M25" s="1585"/>
      <c r="N25" s="1585">
        <f t="shared" si="6"/>
        <v>0</v>
      </c>
      <c r="O25" s="1585"/>
      <c r="P25" s="1585"/>
      <c r="Q25" s="1585">
        <f t="shared" si="12"/>
        <v>0</v>
      </c>
      <c r="R25" s="1585"/>
      <c r="S25" s="1586"/>
      <c r="T25" s="1585"/>
      <c r="U25" s="1585"/>
      <c r="V25" s="1585">
        <f t="shared" si="13"/>
        <v>0</v>
      </c>
      <c r="W25" s="1585">
        <f t="shared" si="4"/>
        <v>0</v>
      </c>
      <c r="X25" s="1601"/>
    </row>
    <row r="26" spans="1:24" s="1588" customFormat="1" ht="54" customHeight="1" x14ac:dyDescent="0.2">
      <c r="A26" s="1600">
        <v>22</v>
      </c>
      <c r="B26" s="1607" t="s">
        <v>1766</v>
      </c>
      <c r="C26" s="1671">
        <v>163675</v>
      </c>
      <c r="D26" s="1591">
        <v>224624</v>
      </c>
      <c r="E26" s="1591"/>
      <c r="F26" s="1591"/>
      <c r="G26" s="1591"/>
      <c r="H26" s="1646">
        <f t="shared" si="9"/>
        <v>224624</v>
      </c>
      <c r="I26" s="1643"/>
      <c r="J26" s="1585"/>
      <c r="K26" s="1585">
        <f t="shared" si="11"/>
        <v>0</v>
      </c>
      <c r="L26" s="1585"/>
      <c r="M26" s="1585"/>
      <c r="N26" s="1585">
        <f t="shared" si="6"/>
        <v>0</v>
      </c>
      <c r="O26" s="1585"/>
      <c r="P26" s="1585"/>
      <c r="Q26" s="1585">
        <f t="shared" si="12"/>
        <v>0</v>
      </c>
      <c r="R26" s="1585"/>
      <c r="S26" s="1586"/>
      <c r="T26" s="1585"/>
      <c r="U26" s="1585"/>
      <c r="V26" s="1585">
        <f t="shared" si="13"/>
        <v>0</v>
      </c>
      <c r="W26" s="1585">
        <f t="shared" si="4"/>
        <v>0</v>
      </c>
      <c r="X26" s="1601"/>
    </row>
    <row r="27" spans="1:24" s="1588" customFormat="1" ht="33" customHeight="1" x14ac:dyDescent="0.2">
      <c r="A27" s="1600">
        <v>23</v>
      </c>
      <c r="B27" s="1608" t="s">
        <v>1559</v>
      </c>
      <c r="C27" s="1671">
        <v>163679</v>
      </c>
      <c r="D27" s="1591">
        <v>100000</v>
      </c>
      <c r="E27" s="1591"/>
      <c r="F27" s="1591"/>
      <c r="G27" s="1591"/>
      <c r="H27" s="1646">
        <f t="shared" si="9"/>
        <v>100000</v>
      </c>
      <c r="I27" s="1643"/>
      <c r="J27" s="1585"/>
      <c r="K27" s="1585">
        <f t="shared" si="11"/>
        <v>0</v>
      </c>
      <c r="L27" s="1585"/>
      <c r="M27" s="1585"/>
      <c r="N27" s="1585">
        <f t="shared" si="6"/>
        <v>0</v>
      </c>
      <c r="O27" s="1585"/>
      <c r="P27" s="1585"/>
      <c r="Q27" s="1585">
        <f t="shared" si="12"/>
        <v>0</v>
      </c>
      <c r="R27" s="1585"/>
      <c r="S27" s="1586"/>
      <c r="T27" s="1585"/>
      <c r="U27" s="1585"/>
      <c r="V27" s="1585">
        <f t="shared" si="13"/>
        <v>0</v>
      </c>
      <c r="W27" s="1585">
        <f t="shared" si="4"/>
        <v>0</v>
      </c>
      <c r="X27" s="1601"/>
    </row>
    <row r="28" spans="1:24" s="1588" customFormat="1" ht="48" customHeight="1" x14ac:dyDescent="0.2">
      <c r="A28" s="1600">
        <v>24</v>
      </c>
      <c r="B28" s="1608" t="s">
        <v>1477</v>
      </c>
      <c r="C28" s="1671">
        <v>163680</v>
      </c>
      <c r="D28" s="1591">
        <v>390999</v>
      </c>
      <c r="E28" s="1591"/>
      <c r="F28" s="1591">
        <v>4835</v>
      </c>
      <c r="G28" s="1591"/>
      <c r="H28" s="1646">
        <f t="shared" si="9"/>
        <v>395834</v>
      </c>
      <c r="I28" s="1643"/>
      <c r="J28" s="1585"/>
      <c r="K28" s="1585">
        <f t="shared" si="11"/>
        <v>0</v>
      </c>
      <c r="L28" s="1585"/>
      <c r="M28" s="1585"/>
      <c r="N28" s="1585">
        <f t="shared" si="6"/>
        <v>0</v>
      </c>
      <c r="O28" s="1585"/>
      <c r="P28" s="1585">
        <v>35737</v>
      </c>
      <c r="Q28" s="1585">
        <f t="shared" si="12"/>
        <v>35737</v>
      </c>
      <c r="R28" s="1585"/>
      <c r="S28" s="1586"/>
      <c r="T28" s="1585"/>
      <c r="U28" s="1585">
        <v>18339</v>
      </c>
      <c r="V28" s="1585">
        <f t="shared" si="13"/>
        <v>18339</v>
      </c>
      <c r="W28" s="1585">
        <f t="shared" si="4"/>
        <v>17398</v>
      </c>
      <c r="X28" s="1601"/>
    </row>
    <row r="29" spans="1:24" s="1588" customFormat="1" ht="39.75" customHeight="1" x14ac:dyDescent="0.2">
      <c r="A29" s="1600">
        <v>25</v>
      </c>
      <c r="B29" s="1608" t="s">
        <v>1478</v>
      </c>
      <c r="C29" s="1671">
        <v>163681</v>
      </c>
      <c r="D29" s="1591">
        <v>290941</v>
      </c>
      <c r="E29" s="1591"/>
      <c r="F29" s="1591">
        <v>559</v>
      </c>
      <c r="G29" s="1591"/>
      <c r="H29" s="1646">
        <f t="shared" si="9"/>
        <v>291500</v>
      </c>
      <c r="I29" s="1643"/>
      <c r="J29" s="1585"/>
      <c r="K29" s="1585">
        <f t="shared" si="11"/>
        <v>0</v>
      </c>
      <c r="L29" s="1585"/>
      <c r="M29" s="1585"/>
      <c r="N29" s="1585">
        <f t="shared" si="6"/>
        <v>0</v>
      </c>
      <c r="O29" s="1585"/>
      <c r="P29" s="1585">
        <v>30273</v>
      </c>
      <c r="Q29" s="1585">
        <f t="shared" si="12"/>
        <v>30273</v>
      </c>
      <c r="R29" s="1585"/>
      <c r="S29" s="1586"/>
      <c r="T29" s="1585"/>
      <c r="U29" s="1585">
        <v>15904</v>
      </c>
      <c r="V29" s="1585">
        <f t="shared" si="13"/>
        <v>15904</v>
      </c>
      <c r="W29" s="1585">
        <f t="shared" si="4"/>
        <v>14369</v>
      </c>
      <c r="X29" s="1601"/>
    </row>
    <row r="30" spans="1:24" s="1588" customFormat="1" ht="59.25" customHeight="1" x14ac:dyDescent="0.2">
      <c r="A30" s="1600">
        <v>26</v>
      </c>
      <c r="B30" s="1608" t="s">
        <v>1480</v>
      </c>
      <c r="C30" s="1671">
        <v>163682</v>
      </c>
      <c r="D30" s="1591">
        <v>250000</v>
      </c>
      <c r="E30" s="1591"/>
      <c r="F30" s="1591"/>
      <c r="G30" s="1591"/>
      <c r="H30" s="1646">
        <f t="shared" si="9"/>
        <v>250000</v>
      </c>
      <c r="I30" s="1643"/>
      <c r="J30" s="1585"/>
      <c r="K30" s="1585">
        <f t="shared" si="11"/>
        <v>0</v>
      </c>
      <c r="L30" s="1585"/>
      <c r="M30" s="1585"/>
      <c r="N30" s="1585">
        <f t="shared" si="6"/>
        <v>0</v>
      </c>
      <c r="O30" s="1585"/>
      <c r="P30" s="1585"/>
      <c r="Q30" s="1585">
        <f t="shared" si="12"/>
        <v>0</v>
      </c>
      <c r="R30" s="1585"/>
      <c r="S30" s="1586"/>
      <c r="T30" s="1585"/>
      <c r="U30" s="1585">
        <v>0</v>
      </c>
      <c r="V30" s="1585">
        <f t="shared" si="13"/>
        <v>0</v>
      </c>
      <c r="W30" s="1585">
        <f t="shared" si="4"/>
        <v>0</v>
      </c>
      <c r="X30" s="1601"/>
    </row>
    <row r="31" spans="1:24" s="1588" customFormat="1" ht="39" customHeight="1" x14ac:dyDescent="0.2">
      <c r="A31" s="1600"/>
      <c r="B31" s="1638" t="s">
        <v>2178</v>
      </c>
      <c r="C31" s="1649"/>
      <c r="D31" s="1650">
        <f>SUM(D2:D30)</f>
        <v>11645689</v>
      </c>
      <c r="E31" s="1650">
        <f t="shared" ref="E31:W31" si="14">SUM(E2:E30)</f>
        <v>50337</v>
      </c>
      <c r="F31" s="1650">
        <f t="shared" si="14"/>
        <v>816608</v>
      </c>
      <c r="G31" s="1650">
        <f t="shared" si="14"/>
        <v>547432</v>
      </c>
      <c r="H31" s="1651">
        <f t="shared" si="14"/>
        <v>13060066</v>
      </c>
      <c r="I31" s="1644">
        <f t="shared" si="14"/>
        <v>666717</v>
      </c>
      <c r="J31" s="1639">
        <f t="shared" si="14"/>
        <v>2882</v>
      </c>
      <c r="K31" s="1639">
        <f t="shared" si="14"/>
        <v>669599</v>
      </c>
      <c r="L31" s="1639">
        <f t="shared" si="14"/>
        <v>49975</v>
      </c>
      <c r="M31" s="1639">
        <f t="shared" si="14"/>
        <v>0</v>
      </c>
      <c r="N31" s="1639">
        <f t="shared" si="14"/>
        <v>49975</v>
      </c>
      <c r="O31" s="1639">
        <f t="shared" si="14"/>
        <v>5613003</v>
      </c>
      <c r="P31" s="1639">
        <f t="shared" si="14"/>
        <v>159056</v>
      </c>
      <c r="Q31" s="1639">
        <f t="shared" si="14"/>
        <v>5772059</v>
      </c>
      <c r="R31" s="1639">
        <f t="shared" si="14"/>
        <v>555740</v>
      </c>
      <c r="S31" s="1639">
        <f t="shared" si="14"/>
        <v>1600</v>
      </c>
      <c r="T31" s="1639">
        <f t="shared" si="14"/>
        <v>6071944</v>
      </c>
      <c r="U31" s="1639">
        <f t="shared" si="14"/>
        <v>848095</v>
      </c>
      <c r="V31" s="1639">
        <f t="shared" si="14"/>
        <v>6920039</v>
      </c>
      <c r="W31" s="1639">
        <f t="shared" si="14"/>
        <v>128934</v>
      </c>
      <c r="X31" s="1601"/>
    </row>
    <row r="32" spans="1:24" s="1660" customFormat="1" ht="31.5" customHeight="1" x14ac:dyDescent="0.2">
      <c r="A32" s="1654"/>
      <c r="B32" s="1655" t="s">
        <v>2183</v>
      </c>
      <c r="C32" s="1656"/>
      <c r="D32" s="1657"/>
      <c r="E32" s="1657"/>
      <c r="F32" s="1657"/>
      <c r="G32" s="1657"/>
      <c r="H32" s="1658"/>
      <c r="I32" s="1659"/>
      <c r="J32" s="1657"/>
      <c r="K32" s="1657"/>
      <c r="L32" s="1657"/>
      <c r="M32" s="1657"/>
      <c r="N32" s="1657"/>
      <c r="O32" s="1657"/>
      <c r="P32" s="1657"/>
      <c r="Q32" s="1657"/>
      <c r="R32" s="1657"/>
      <c r="S32" s="1657"/>
      <c r="T32" s="1657"/>
      <c r="U32" s="1657"/>
      <c r="V32" s="1657"/>
      <c r="W32" s="1657"/>
      <c r="X32" s="1593"/>
    </row>
    <row r="33" spans="1:39" s="1588" customFormat="1" ht="20.25" customHeight="1" x14ac:dyDescent="0.2">
      <c r="A33" s="1600"/>
      <c r="B33" s="1661" t="s">
        <v>2184</v>
      </c>
      <c r="C33" s="1671"/>
      <c r="D33" s="1591"/>
      <c r="E33" s="1591"/>
      <c r="F33" s="1591"/>
      <c r="G33" s="1591"/>
      <c r="H33" s="1646"/>
      <c r="I33" s="1643"/>
      <c r="J33" s="1585"/>
      <c r="K33" s="1585"/>
      <c r="L33" s="1585"/>
      <c r="M33" s="1585"/>
      <c r="N33" s="1585"/>
      <c r="O33" s="1585"/>
      <c r="P33" s="1585"/>
      <c r="Q33" s="1585"/>
      <c r="R33" s="1585"/>
      <c r="S33" s="1586"/>
      <c r="T33" s="1585"/>
      <c r="U33" s="1585"/>
      <c r="V33" s="1585"/>
      <c r="W33" s="1585"/>
      <c r="X33" s="1601"/>
    </row>
    <row r="34" spans="1:39" s="1588" customFormat="1" ht="44.25" customHeight="1" x14ac:dyDescent="0.2">
      <c r="A34" s="1600">
        <v>27</v>
      </c>
      <c r="B34" s="1608" t="s">
        <v>2179</v>
      </c>
      <c r="C34" s="1672"/>
      <c r="D34" s="1648">
        <v>42299</v>
      </c>
      <c r="E34" s="1591">
        <v>24674</v>
      </c>
      <c r="F34" s="1591">
        <v>3525</v>
      </c>
      <c r="G34" s="1591"/>
      <c r="H34" s="1646">
        <f t="shared" si="9"/>
        <v>70498</v>
      </c>
      <c r="I34" s="1643"/>
      <c r="J34" s="1585"/>
      <c r="K34" s="1585">
        <f t="shared" si="11"/>
        <v>0</v>
      </c>
      <c r="L34" s="1585"/>
      <c r="M34" s="1585">
        <v>24674</v>
      </c>
      <c r="N34" s="1585">
        <f t="shared" si="6"/>
        <v>24674</v>
      </c>
      <c r="O34" s="1585"/>
      <c r="P34" s="1585">
        <v>18341</v>
      </c>
      <c r="Q34" s="1585">
        <f t="shared" si="12"/>
        <v>18341</v>
      </c>
      <c r="R34" s="1585"/>
      <c r="S34" s="1586"/>
      <c r="T34" s="1585"/>
      <c r="U34" s="1585">
        <v>389</v>
      </c>
      <c r="V34" s="1585">
        <f t="shared" si="13"/>
        <v>389</v>
      </c>
      <c r="W34" s="1585">
        <f t="shared" si="4"/>
        <v>42626</v>
      </c>
      <c r="X34" s="1601"/>
    </row>
    <row r="35" spans="1:39" s="1588" customFormat="1" ht="33.75" customHeight="1" x14ac:dyDescent="0.2">
      <c r="A35" s="1589"/>
      <c r="B35" s="1641" t="s">
        <v>2180</v>
      </c>
      <c r="C35" s="1649"/>
      <c r="D35" s="1652">
        <f>SUM(D34:D34)</f>
        <v>42299</v>
      </c>
      <c r="E35" s="1652">
        <f t="shared" ref="E35:W35" si="15">SUM(E34:E34)</f>
        <v>24674</v>
      </c>
      <c r="F35" s="1652">
        <f t="shared" si="15"/>
        <v>3525</v>
      </c>
      <c r="G35" s="1652">
        <f t="shared" si="15"/>
        <v>0</v>
      </c>
      <c r="H35" s="1653">
        <f t="shared" si="15"/>
        <v>70498</v>
      </c>
      <c r="I35" s="1645">
        <f t="shared" si="15"/>
        <v>0</v>
      </c>
      <c r="J35" s="1640">
        <f t="shared" si="15"/>
        <v>0</v>
      </c>
      <c r="K35" s="1640">
        <f t="shared" si="15"/>
        <v>0</v>
      </c>
      <c r="L35" s="1640">
        <f t="shared" si="15"/>
        <v>0</v>
      </c>
      <c r="M35" s="1640">
        <f t="shared" si="15"/>
        <v>24674</v>
      </c>
      <c r="N35" s="1640">
        <f t="shared" si="15"/>
        <v>24674</v>
      </c>
      <c r="O35" s="1640">
        <f t="shared" si="15"/>
        <v>0</v>
      </c>
      <c r="P35" s="1640">
        <f t="shared" si="15"/>
        <v>18341</v>
      </c>
      <c r="Q35" s="1640">
        <f t="shared" si="15"/>
        <v>18341</v>
      </c>
      <c r="R35" s="1640">
        <f t="shared" si="15"/>
        <v>0</v>
      </c>
      <c r="S35" s="1640">
        <f t="shared" si="15"/>
        <v>0</v>
      </c>
      <c r="T35" s="1640">
        <f t="shared" si="15"/>
        <v>0</v>
      </c>
      <c r="U35" s="1640">
        <f t="shared" si="15"/>
        <v>389</v>
      </c>
      <c r="V35" s="1640">
        <f t="shared" si="15"/>
        <v>389</v>
      </c>
      <c r="W35" s="1640">
        <f t="shared" si="15"/>
        <v>42626</v>
      </c>
      <c r="X35" s="1601"/>
    </row>
    <row r="36" spans="1:39" ht="36" customHeight="1" x14ac:dyDescent="0.2">
      <c r="A36" s="1600"/>
      <c r="B36" s="1641" t="s">
        <v>2181</v>
      </c>
      <c r="C36" s="1649"/>
      <c r="D36" s="1652">
        <f>SUM(D31+D35)</f>
        <v>11687988</v>
      </c>
      <c r="E36" s="1652">
        <f t="shared" ref="E36:W36" si="16">SUM(E31+E35)</f>
        <v>75011</v>
      </c>
      <c r="F36" s="1652">
        <f t="shared" si="16"/>
        <v>820133</v>
      </c>
      <c r="G36" s="1652">
        <f t="shared" si="16"/>
        <v>547432</v>
      </c>
      <c r="H36" s="1653">
        <f t="shared" si="16"/>
        <v>13130564</v>
      </c>
      <c r="I36" s="1645">
        <f t="shared" si="16"/>
        <v>666717</v>
      </c>
      <c r="J36" s="1640">
        <f t="shared" si="16"/>
        <v>2882</v>
      </c>
      <c r="K36" s="1640">
        <f t="shared" si="16"/>
        <v>669599</v>
      </c>
      <c r="L36" s="1640">
        <f t="shared" si="16"/>
        <v>49975</v>
      </c>
      <c r="M36" s="1640">
        <f t="shared" si="16"/>
        <v>24674</v>
      </c>
      <c r="N36" s="1640">
        <f t="shared" si="16"/>
        <v>74649</v>
      </c>
      <c r="O36" s="1640">
        <f t="shared" si="16"/>
        <v>5613003</v>
      </c>
      <c r="P36" s="1640">
        <f t="shared" si="16"/>
        <v>177397</v>
      </c>
      <c r="Q36" s="1640">
        <f t="shared" si="16"/>
        <v>5790400</v>
      </c>
      <c r="R36" s="1640">
        <f t="shared" si="16"/>
        <v>555740</v>
      </c>
      <c r="S36" s="1640">
        <f t="shared" si="16"/>
        <v>1600</v>
      </c>
      <c r="T36" s="1640">
        <f t="shared" si="16"/>
        <v>6071944</v>
      </c>
      <c r="U36" s="1640">
        <f t="shared" si="16"/>
        <v>848484</v>
      </c>
      <c r="V36" s="1640">
        <f t="shared" si="16"/>
        <v>6920428</v>
      </c>
      <c r="W36" s="1640">
        <f t="shared" si="16"/>
        <v>171560</v>
      </c>
    </row>
    <row r="37" spans="1:39" x14ac:dyDescent="0.2">
      <c r="W37" s="1609"/>
    </row>
    <row r="39" spans="1:39" s="1579" customFormat="1" x14ac:dyDescent="0.2">
      <c r="A39" s="1580"/>
      <c r="B39" s="1580"/>
      <c r="C39" s="1580"/>
      <c r="D39" s="1580"/>
      <c r="E39" s="1580"/>
      <c r="F39" s="1580"/>
      <c r="G39" s="1580"/>
      <c r="H39" s="1580"/>
      <c r="I39" s="1580"/>
      <c r="J39" s="1580"/>
      <c r="K39" s="1580"/>
      <c r="L39" s="1580"/>
      <c r="M39" s="1580"/>
      <c r="N39" s="1580"/>
      <c r="O39" s="1580"/>
      <c r="P39" s="1580"/>
      <c r="Q39" s="1580"/>
      <c r="R39" s="1580"/>
      <c r="S39" s="1580"/>
      <c r="T39" s="1580"/>
      <c r="V39" s="1580"/>
      <c r="W39" s="1580"/>
      <c r="Y39" s="1580"/>
      <c r="Z39" s="1580"/>
      <c r="AA39" s="1580"/>
      <c r="AB39" s="1580"/>
      <c r="AC39" s="1580"/>
      <c r="AD39" s="1580"/>
      <c r="AE39" s="1580"/>
      <c r="AF39" s="1580"/>
      <c r="AG39" s="1580"/>
      <c r="AH39" s="1580"/>
      <c r="AI39" s="1580"/>
      <c r="AJ39" s="1580"/>
      <c r="AK39" s="1580"/>
      <c r="AL39" s="1580"/>
      <c r="AM39" s="1580"/>
    </row>
    <row r="40" spans="1:39" s="1579" customFormat="1" x14ac:dyDescent="0.2">
      <c r="A40" s="1580"/>
      <c r="B40" s="1580"/>
      <c r="C40" s="1580"/>
      <c r="D40" s="1580"/>
      <c r="E40" s="1580"/>
      <c r="F40" s="1580"/>
      <c r="G40" s="1580"/>
      <c r="H40" s="1580"/>
      <c r="I40" s="1580"/>
      <c r="J40" s="1580"/>
      <c r="K40" s="1580"/>
      <c r="L40" s="1580"/>
      <c r="M40" s="1580"/>
      <c r="N40" s="1580"/>
      <c r="O40" s="1580"/>
      <c r="Q40" s="1580"/>
      <c r="R40" s="1580"/>
      <c r="S40" s="1580"/>
      <c r="T40" s="1580"/>
      <c r="V40" s="1580"/>
      <c r="W40" s="1580"/>
      <c r="Y40" s="1580"/>
      <c r="Z40" s="1580"/>
      <c r="AA40" s="1580"/>
      <c r="AB40" s="1580"/>
      <c r="AC40" s="1580"/>
      <c r="AD40" s="1580"/>
      <c r="AE40" s="1580"/>
      <c r="AF40" s="1580"/>
      <c r="AG40" s="1580"/>
      <c r="AH40" s="1580"/>
      <c r="AI40" s="1580"/>
      <c r="AJ40" s="1580"/>
      <c r="AK40" s="1580"/>
      <c r="AL40" s="1580"/>
      <c r="AM40" s="1580"/>
    </row>
    <row r="41" spans="1:39" s="1579" customFormat="1" x14ac:dyDescent="0.2">
      <c r="A41" s="1580"/>
      <c r="B41" s="1580"/>
      <c r="C41" s="1580"/>
      <c r="D41" s="1580"/>
      <c r="E41" s="1580"/>
      <c r="F41" s="1580"/>
      <c r="G41" s="1580"/>
      <c r="H41" s="1580"/>
      <c r="I41" s="1580"/>
      <c r="J41" s="1580"/>
      <c r="K41" s="1580"/>
      <c r="L41" s="1580"/>
      <c r="M41" s="1580"/>
      <c r="N41" s="1580"/>
      <c r="O41" s="1580"/>
      <c r="Q41" s="1580"/>
      <c r="R41" s="1580"/>
      <c r="S41" s="1580"/>
      <c r="T41" s="1580"/>
      <c r="V41" s="1580"/>
      <c r="W41" s="1580"/>
      <c r="Y41" s="1580"/>
      <c r="Z41" s="1580"/>
      <c r="AA41" s="1580"/>
      <c r="AB41" s="1580"/>
      <c r="AC41" s="1580"/>
      <c r="AD41" s="1580"/>
      <c r="AE41" s="1580"/>
      <c r="AF41" s="1580"/>
      <c r="AG41" s="1580"/>
      <c r="AH41" s="1580"/>
      <c r="AI41" s="1580"/>
      <c r="AJ41" s="1580"/>
      <c r="AK41" s="1580"/>
      <c r="AL41" s="1580"/>
      <c r="AM41" s="1580"/>
    </row>
    <row r="42" spans="1:39" s="1579" customFormat="1" x14ac:dyDescent="0.2">
      <c r="A42" s="1580"/>
      <c r="B42" s="1580"/>
      <c r="C42" s="1580"/>
      <c r="D42" s="1580"/>
      <c r="E42" s="1580"/>
      <c r="F42" s="1580"/>
      <c r="G42" s="1580"/>
      <c r="H42" s="1580"/>
      <c r="I42" s="1580"/>
      <c r="J42" s="1580"/>
      <c r="K42" s="1580"/>
      <c r="L42" s="1580"/>
      <c r="M42" s="1580"/>
      <c r="N42" s="1580"/>
      <c r="O42" s="1580"/>
      <c r="Q42" s="1580"/>
      <c r="R42" s="1580"/>
      <c r="S42" s="1580"/>
      <c r="T42" s="1580"/>
      <c r="V42" s="1580"/>
      <c r="W42" s="1580"/>
      <c r="Y42" s="1580"/>
      <c r="Z42" s="1580"/>
      <c r="AA42" s="1580"/>
      <c r="AB42" s="1580"/>
      <c r="AC42" s="1580"/>
      <c r="AD42" s="1580"/>
      <c r="AE42" s="1580"/>
      <c r="AF42" s="1580"/>
      <c r="AG42" s="1580"/>
      <c r="AH42" s="1580"/>
      <c r="AI42" s="1580"/>
      <c r="AJ42" s="1580"/>
      <c r="AK42" s="1580"/>
      <c r="AL42" s="1580"/>
      <c r="AM42" s="1580"/>
    </row>
    <row r="43" spans="1:39" s="1579" customFormat="1" x14ac:dyDescent="0.2">
      <c r="A43" s="1580"/>
      <c r="B43" s="1580"/>
      <c r="C43" s="1580"/>
      <c r="D43" s="1580"/>
      <c r="E43" s="1580"/>
      <c r="F43" s="1580"/>
      <c r="G43" s="1580"/>
      <c r="H43" s="1580"/>
      <c r="I43" s="1580"/>
      <c r="J43" s="1580"/>
      <c r="K43" s="1580"/>
      <c r="L43" s="1580"/>
      <c r="M43" s="1580"/>
      <c r="N43" s="1580"/>
      <c r="O43" s="1580"/>
      <c r="Q43" s="1580"/>
      <c r="R43" s="1580"/>
      <c r="S43" s="1580"/>
      <c r="T43" s="1580"/>
      <c r="U43" s="1610"/>
      <c r="V43" s="1580"/>
      <c r="W43" s="1580"/>
      <c r="Y43" s="1580"/>
      <c r="Z43" s="1580"/>
      <c r="AA43" s="1580"/>
      <c r="AB43" s="1580"/>
      <c r="AC43" s="1580"/>
      <c r="AD43" s="1580"/>
      <c r="AE43" s="1580"/>
      <c r="AF43" s="1580"/>
      <c r="AG43" s="1580"/>
      <c r="AH43" s="1580"/>
      <c r="AI43" s="1580"/>
      <c r="AJ43" s="1580"/>
      <c r="AK43" s="1580"/>
      <c r="AL43" s="1580"/>
      <c r="AM43" s="1580"/>
    </row>
    <row r="44" spans="1:39" s="1579" customFormat="1" ht="15" x14ac:dyDescent="0.35">
      <c r="A44" s="1580"/>
      <c r="B44" s="1580"/>
      <c r="C44" s="1580"/>
      <c r="D44" s="1580"/>
      <c r="E44" s="1580"/>
      <c r="F44" s="1580"/>
      <c r="G44" s="1580"/>
      <c r="H44" s="1580"/>
      <c r="I44" s="1580"/>
      <c r="J44" s="1580"/>
      <c r="K44" s="1580"/>
      <c r="L44" s="1580"/>
      <c r="M44" s="1580"/>
      <c r="N44" s="1580"/>
      <c r="O44" s="1580"/>
      <c r="P44" s="1611"/>
      <c r="Q44" s="1580"/>
      <c r="R44" s="1580"/>
      <c r="S44" s="1580"/>
      <c r="T44" s="1580"/>
      <c r="V44" s="1580"/>
      <c r="W44" s="1580"/>
      <c r="Y44" s="1580"/>
      <c r="Z44" s="1580"/>
      <c r="AA44" s="1580"/>
      <c r="AB44" s="1580"/>
      <c r="AC44" s="1580"/>
      <c r="AD44" s="1580"/>
      <c r="AE44" s="1580"/>
      <c r="AF44" s="1580"/>
      <c r="AG44" s="1580"/>
      <c r="AH44" s="1580"/>
      <c r="AI44" s="1580"/>
      <c r="AJ44" s="1580"/>
      <c r="AK44" s="1580"/>
      <c r="AL44" s="1580"/>
      <c r="AM44" s="1580"/>
    </row>
    <row r="45" spans="1:39" s="1579" customFormat="1" x14ac:dyDescent="0.2">
      <c r="A45" s="1580"/>
      <c r="B45" s="1580"/>
      <c r="C45" s="1580"/>
      <c r="D45" s="1580"/>
      <c r="E45" s="1580"/>
      <c r="F45" s="1580"/>
      <c r="G45" s="1580"/>
      <c r="H45" s="1580"/>
      <c r="I45" s="1580"/>
      <c r="J45" s="1580"/>
      <c r="K45" s="1580"/>
      <c r="L45" s="1580"/>
      <c r="M45" s="1580"/>
      <c r="N45" s="1580"/>
      <c r="O45" s="1580"/>
      <c r="Q45" s="1580"/>
      <c r="R45" s="1580"/>
      <c r="S45" s="1580"/>
      <c r="T45" s="1580"/>
      <c r="V45" s="1580"/>
      <c r="W45" s="1580"/>
      <c r="Y45" s="1580"/>
      <c r="Z45" s="1580"/>
      <c r="AA45" s="1580"/>
      <c r="AB45" s="1580"/>
      <c r="AC45" s="1580"/>
      <c r="AD45" s="1580"/>
      <c r="AE45" s="1580"/>
      <c r="AF45" s="1580"/>
      <c r="AG45" s="1580"/>
      <c r="AH45" s="1580"/>
      <c r="AI45" s="1580"/>
      <c r="AJ45" s="1580"/>
      <c r="AK45" s="1580"/>
      <c r="AL45" s="1580"/>
      <c r="AM45" s="1580"/>
    </row>
    <row r="46" spans="1:39" s="1579" customFormat="1" x14ac:dyDescent="0.2">
      <c r="A46" s="1580"/>
      <c r="B46" s="1580"/>
      <c r="C46" s="1580"/>
      <c r="D46" s="1580"/>
      <c r="E46" s="1580"/>
      <c r="F46" s="1580"/>
      <c r="G46" s="1580"/>
      <c r="H46" s="1580"/>
      <c r="I46" s="1580"/>
      <c r="J46" s="1580"/>
      <c r="K46" s="1580"/>
      <c r="L46" s="1580"/>
      <c r="M46" s="1580"/>
      <c r="N46" s="1580"/>
      <c r="O46" s="1580"/>
      <c r="P46" s="1580"/>
      <c r="Q46" s="1580"/>
      <c r="R46" s="1580"/>
      <c r="S46" s="1580"/>
      <c r="T46" s="1580"/>
      <c r="V46" s="1580"/>
      <c r="W46" s="1580"/>
      <c r="Y46" s="1580"/>
      <c r="Z46" s="1580"/>
      <c r="AA46" s="1580"/>
      <c r="AB46" s="1580"/>
      <c r="AC46" s="1580"/>
      <c r="AD46" s="1580"/>
      <c r="AE46" s="1580"/>
      <c r="AF46" s="1580"/>
      <c r="AG46" s="1580"/>
      <c r="AH46" s="1580"/>
      <c r="AI46" s="1580"/>
      <c r="AJ46" s="1580"/>
      <c r="AK46" s="1580"/>
      <c r="AL46" s="1580"/>
      <c r="AM46" s="1580"/>
    </row>
    <row r="47" spans="1:39" s="1579" customFormat="1" x14ac:dyDescent="0.2">
      <c r="A47" s="1580"/>
      <c r="B47" s="1580"/>
      <c r="C47" s="1580"/>
      <c r="D47" s="1580"/>
      <c r="E47" s="1580"/>
      <c r="F47" s="1580"/>
      <c r="G47" s="1580"/>
      <c r="H47" s="1580"/>
      <c r="I47" s="1580"/>
      <c r="J47" s="1580"/>
      <c r="K47" s="1580"/>
      <c r="L47" s="1580"/>
      <c r="M47" s="1580"/>
      <c r="N47" s="1580"/>
      <c r="O47" s="1580"/>
      <c r="P47" s="1580"/>
      <c r="Q47" s="1580"/>
      <c r="R47" s="1580"/>
      <c r="S47" s="1580"/>
      <c r="T47" s="1580"/>
      <c r="V47" s="1580"/>
      <c r="W47" s="1580"/>
      <c r="Y47" s="1580"/>
      <c r="Z47" s="1580"/>
      <c r="AA47" s="1580"/>
      <c r="AB47" s="1580"/>
      <c r="AC47" s="1580"/>
      <c r="AD47" s="1580"/>
      <c r="AE47" s="1580"/>
      <c r="AF47" s="1580"/>
      <c r="AG47" s="1580"/>
      <c r="AH47" s="1580"/>
      <c r="AI47" s="1580"/>
      <c r="AJ47" s="1580"/>
      <c r="AK47" s="1580"/>
      <c r="AL47" s="1580"/>
      <c r="AM47" s="1580"/>
    </row>
    <row r="48" spans="1:39" x14ac:dyDescent="0.2">
      <c r="U48" s="1579"/>
    </row>
  </sheetData>
  <mergeCells count="21">
    <mergeCell ref="A1:A4"/>
    <mergeCell ref="B1:B4"/>
    <mergeCell ref="D1:H1"/>
    <mergeCell ref="I1:V1"/>
    <mergeCell ref="C1:C4"/>
    <mergeCell ref="W1:W4"/>
    <mergeCell ref="D2:D4"/>
    <mergeCell ref="E2:E4"/>
    <mergeCell ref="F2:F4"/>
    <mergeCell ref="G2:G4"/>
    <mergeCell ref="H2:H4"/>
    <mergeCell ref="I2:R2"/>
    <mergeCell ref="T2:V2"/>
    <mergeCell ref="I3:K3"/>
    <mergeCell ref="L3:N3"/>
    <mergeCell ref="O3:Q3"/>
    <mergeCell ref="R3:R4"/>
    <mergeCell ref="S3:S4"/>
    <mergeCell ref="T3:T4"/>
    <mergeCell ref="U3:U4"/>
    <mergeCell ref="V3:V4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0" orientation="landscape" r:id="rId1"/>
  <headerFooter alignWithMargins="0">
    <oddHeader>&amp;C&amp;"Times New Roman CE,Félkövér dőlt"EURÓPAI UNIÓS TÁMOGATÁSSAL MEGVALÓSULÓ PROGRAMOK TERVEZETT KÖLTSÉGEI, 
FINANSZÍROZÁSI FORRÁSAI ÉS TELJESÍTÉSI ADATAI
2025.  ÉVBEN
&amp;R&amp;"Times New Roman CE,Félkövér dőlt"27. melléklet
Adatok: E Ft-ban</oddHeader>
    <oddFooter>&amp;C&amp;P</oddFooter>
  </headerFooter>
  <rowBreaks count="1" manualBreakCount="1">
    <brk id="31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2"/>
  <sheetViews>
    <sheetView zoomScaleNormal="100" workbookViewId="0">
      <pane ySplit="2" topLeftCell="A3" activePane="bottomLeft" state="frozen"/>
      <selection activeCell="A33" sqref="A33"/>
      <selection pane="bottomLeft" activeCell="B26" sqref="B26"/>
    </sheetView>
  </sheetViews>
  <sheetFormatPr defaultRowHeight="12.75" x14ac:dyDescent="0.2"/>
  <cols>
    <col min="1" max="1" width="19.5" style="170" customWidth="1"/>
    <col min="2" max="2" width="13" style="170" customWidth="1"/>
    <col min="3" max="3" width="8.6640625" style="170" customWidth="1"/>
    <col min="4" max="4" width="11" style="170" customWidth="1"/>
    <col min="5" max="5" width="11.6640625" style="170" customWidth="1"/>
    <col min="6" max="6" width="11.33203125" style="170" customWidth="1"/>
    <col min="7" max="7" width="11.1640625" style="170" customWidth="1"/>
    <col min="8" max="8" width="11.33203125" style="170" customWidth="1"/>
    <col min="9" max="9" width="19.83203125" style="170" customWidth="1"/>
    <col min="10" max="10" width="12" style="170" customWidth="1"/>
    <col min="11" max="11" width="11.33203125" style="170" customWidth="1"/>
    <col min="12" max="12" width="10.83203125" style="170" customWidth="1"/>
    <col min="13" max="13" width="13.83203125" style="170" customWidth="1"/>
    <col min="14" max="256" width="9.33203125" style="170"/>
    <col min="257" max="257" width="19.5" style="170" customWidth="1"/>
    <col min="258" max="258" width="13" style="170" customWidth="1"/>
    <col min="259" max="259" width="8.6640625" style="170" customWidth="1"/>
    <col min="260" max="260" width="11" style="170" customWidth="1"/>
    <col min="261" max="261" width="11.6640625" style="170" customWidth="1"/>
    <col min="262" max="262" width="11.33203125" style="170" customWidth="1"/>
    <col min="263" max="263" width="11.1640625" style="170" customWidth="1"/>
    <col min="264" max="264" width="11.33203125" style="170" customWidth="1"/>
    <col min="265" max="265" width="19.83203125" style="170" customWidth="1"/>
    <col min="266" max="266" width="12" style="170" customWidth="1"/>
    <col min="267" max="267" width="11.33203125" style="170" customWidth="1"/>
    <col min="268" max="268" width="9.33203125" style="170"/>
    <col min="269" max="269" width="13.83203125" style="170" customWidth="1"/>
    <col min="270" max="512" width="9.33203125" style="170"/>
    <col min="513" max="513" width="19.5" style="170" customWidth="1"/>
    <col min="514" max="514" width="13" style="170" customWidth="1"/>
    <col min="515" max="515" width="8.6640625" style="170" customWidth="1"/>
    <col min="516" max="516" width="11" style="170" customWidth="1"/>
    <col min="517" max="517" width="11.6640625" style="170" customWidth="1"/>
    <col min="518" max="518" width="11.33203125" style="170" customWidth="1"/>
    <col min="519" max="519" width="11.1640625" style="170" customWidth="1"/>
    <col min="520" max="520" width="11.33203125" style="170" customWidth="1"/>
    <col min="521" max="521" width="19.83203125" style="170" customWidth="1"/>
    <col min="522" max="522" width="12" style="170" customWidth="1"/>
    <col min="523" max="523" width="11.33203125" style="170" customWidth="1"/>
    <col min="524" max="524" width="9.33203125" style="170"/>
    <col min="525" max="525" width="13.83203125" style="170" customWidth="1"/>
    <col min="526" max="768" width="9.33203125" style="170"/>
    <col min="769" max="769" width="19.5" style="170" customWidth="1"/>
    <col min="770" max="770" width="13" style="170" customWidth="1"/>
    <col min="771" max="771" width="8.6640625" style="170" customWidth="1"/>
    <col min="772" max="772" width="11" style="170" customWidth="1"/>
    <col min="773" max="773" width="11.6640625" style="170" customWidth="1"/>
    <col min="774" max="774" width="11.33203125" style="170" customWidth="1"/>
    <col min="775" max="775" width="11.1640625" style="170" customWidth="1"/>
    <col min="776" max="776" width="11.33203125" style="170" customWidth="1"/>
    <col min="777" max="777" width="19.83203125" style="170" customWidth="1"/>
    <col min="778" max="778" width="12" style="170" customWidth="1"/>
    <col min="779" max="779" width="11.33203125" style="170" customWidth="1"/>
    <col min="780" max="780" width="9.33203125" style="170"/>
    <col min="781" max="781" width="13.83203125" style="170" customWidth="1"/>
    <col min="782" max="1024" width="9.33203125" style="170"/>
    <col min="1025" max="1025" width="19.5" style="170" customWidth="1"/>
    <col min="1026" max="1026" width="13" style="170" customWidth="1"/>
    <col min="1027" max="1027" width="8.6640625" style="170" customWidth="1"/>
    <col min="1028" max="1028" width="11" style="170" customWidth="1"/>
    <col min="1029" max="1029" width="11.6640625" style="170" customWidth="1"/>
    <col min="1030" max="1030" width="11.33203125" style="170" customWidth="1"/>
    <col min="1031" max="1031" width="11.1640625" style="170" customWidth="1"/>
    <col min="1032" max="1032" width="11.33203125" style="170" customWidth="1"/>
    <col min="1033" max="1033" width="19.83203125" style="170" customWidth="1"/>
    <col min="1034" max="1034" width="12" style="170" customWidth="1"/>
    <col min="1035" max="1035" width="11.33203125" style="170" customWidth="1"/>
    <col min="1036" max="1036" width="9.33203125" style="170"/>
    <col min="1037" max="1037" width="13.83203125" style="170" customWidth="1"/>
    <col min="1038" max="1280" width="9.33203125" style="170"/>
    <col min="1281" max="1281" width="19.5" style="170" customWidth="1"/>
    <col min="1282" max="1282" width="13" style="170" customWidth="1"/>
    <col min="1283" max="1283" width="8.6640625" style="170" customWidth="1"/>
    <col min="1284" max="1284" width="11" style="170" customWidth="1"/>
    <col min="1285" max="1285" width="11.6640625" style="170" customWidth="1"/>
    <col min="1286" max="1286" width="11.33203125" style="170" customWidth="1"/>
    <col min="1287" max="1287" width="11.1640625" style="170" customWidth="1"/>
    <col min="1288" max="1288" width="11.33203125" style="170" customWidth="1"/>
    <col min="1289" max="1289" width="19.83203125" style="170" customWidth="1"/>
    <col min="1290" max="1290" width="12" style="170" customWidth="1"/>
    <col min="1291" max="1291" width="11.33203125" style="170" customWidth="1"/>
    <col min="1292" max="1292" width="9.33203125" style="170"/>
    <col min="1293" max="1293" width="13.83203125" style="170" customWidth="1"/>
    <col min="1294" max="1536" width="9.33203125" style="170"/>
    <col min="1537" max="1537" width="19.5" style="170" customWidth="1"/>
    <col min="1538" max="1538" width="13" style="170" customWidth="1"/>
    <col min="1539" max="1539" width="8.6640625" style="170" customWidth="1"/>
    <col min="1540" max="1540" width="11" style="170" customWidth="1"/>
    <col min="1541" max="1541" width="11.6640625" style="170" customWidth="1"/>
    <col min="1542" max="1542" width="11.33203125" style="170" customWidth="1"/>
    <col min="1543" max="1543" width="11.1640625" style="170" customWidth="1"/>
    <col min="1544" max="1544" width="11.33203125" style="170" customWidth="1"/>
    <col min="1545" max="1545" width="19.83203125" style="170" customWidth="1"/>
    <col min="1546" max="1546" width="12" style="170" customWidth="1"/>
    <col min="1547" max="1547" width="11.33203125" style="170" customWidth="1"/>
    <col min="1548" max="1548" width="9.33203125" style="170"/>
    <col min="1549" max="1549" width="13.83203125" style="170" customWidth="1"/>
    <col min="1550" max="1792" width="9.33203125" style="170"/>
    <col min="1793" max="1793" width="19.5" style="170" customWidth="1"/>
    <col min="1794" max="1794" width="13" style="170" customWidth="1"/>
    <col min="1795" max="1795" width="8.6640625" style="170" customWidth="1"/>
    <col min="1796" max="1796" width="11" style="170" customWidth="1"/>
    <col min="1797" max="1797" width="11.6640625" style="170" customWidth="1"/>
    <col min="1798" max="1798" width="11.33203125" style="170" customWidth="1"/>
    <col min="1799" max="1799" width="11.1640625" style="170" customWidth="1"/>
    <col min="1800" max="1800" width="11.33203125" style="170" customWidth="1"/>
    <col min="1801" max="1801" width="19.83203125" style="170" customWidth="1"/>
    <col min="1802" max="1802" width="12" style="170" customWidth="1"/>
    <col min="1803" max="1803" width="11.33203125" style="170" customWidth="1"/>
    <col min="1804" max="1804" width="9.33203125" style="170"/>
    <col min="1805" max="1805" width="13.83203125" style="170" customWidth="1"/>
    <col min="1806" max="2048" width="9.33203125" style="170"/>
    <col min="2049" max="2049" width="19.5" style="170" customWidth="1"/>
    <col min="2050" max="2050" width="13" style="170" customWidth="1"/>
    <col min="2051" max="2051" width="8.6640625" style="170" customWidth="1"/>
    <col min="2052" max="2052" width="11" style="170" customWidth="1"/>
    <col min="2053" max="2053" width="11.6640625" style="170" customWidth="1"/>
    <col min="2054" max="2054" width="11.33203125" style="170" customWidth="1"/>
    <col min="2055" max="2055" width="11.1640625" style="170" customWidth="1"/>
    <col min="2056" max="2056" width="11.33203125" style="170" customWidth="1"/>
    <col min="2057" max="2057" width="19.83203125" style="170" customWidth="1"/>
    <col min="2058" max="2058" width="12" style="170" customWidth="1"/>
    <col min="2059" max="2059" width="11.33203125" style="170" customWidth="1"/>
    <col min="2060" max="2060" width="9.33203125" style="170"/>
    <col min="2061" max="2061" width="13.83203125" style="170" customWidth="1"/>
    <col min="2062" max="2304" width="9.33203125" style="170"/>
    <col min="2305" max="2305" width="19.5" style="170" customWidth="1"/>
    <col min="2306" max="2306" width="13" style="170" customWidth="1"/>
    <col min="2307" max="2307" width="8.6640625" style="170" customWidth="1"/>
    <col min="2308" max="2308" width="11" style="170" customWidth="1"/>
    <col min="2309" max="2309" width="11.6640625" style="170" customWidth="1"/>
    <col min="2310" max="2310" width="11.33203125" style="170" customWidth="1"/>
    <col min="2311" max="2311" width="11.1640625" style="170" customWidth="1"/>
    <col min="2312" max="2312" width="11.33203125" style="170" customWidth="1"/>
    <col min="2313" max="2313" width="19.83203125" style="170" customWidth="1"/>
    <col min="2314" max="2314" width="12" style="170" customWidth="1"/>
    <col min="2315" max="2315" width="11.33203125" style="170" customWidth="1"/>
    <col min="2316" max="2316" width="9.33203125" style="170"/>
    <col min="2317" max="2317" width="13.83203125" style="170" customWidth="1"/>
    <col min="2318" max="2560" width="9.33203125" style="170"/>
    <col min="2561" max="2561" width="19.5" style="170" customWidth="1"/>
    <col min="2562" max="2562" width="13" style="170" customWidth="1"/>
    <col min="2563" max="2563" width="8.6640625" style="170" customWidth="1"/>
    <col min="2564" max="2564" width="11" style="170" customWidth="1"/>
    <col min="2565" max="2565" width="11.6640625" style="170" customWidth="1"/>
    <col min="2566" max="2566" width="11.33203125" style="170" customWidth="1"/>
    <col min="2567" max="2567" width="11.1640625" style="170" customWidth="1"/>
    <col min="2568" max="2568" width="11.33203125" style="170" customWidth="1"/>
    <col min="2569" max="2569" width="19.83203125" style="170" customWidth="1"/>
    <col min="2570" max="2570" width="12" style="170" customWidth="1"/>
    <col min="2571" max="2571" width="11.33203125" style="170" customWidth="1"/>
    <col min="2572" max="2572" width="9.33203125" style="170"/>
    <col min="2573" max="2573" width="13.83203125" style="170" customWidth="1"/>
    <col min="2574" max="2816" width="9.33203125" style="170"/>
    <col min="2817" max="2817" width="19.5" style="170" customWidth="1"/>
    <col min="2818" max="2818" width="13" style="170" customWidth="1"/>
    <col min="2819" max="2819" width="8.6640625" style="170" customWidth="1"/>
    <col min="2820" max="2820" width="11" style="170" customWidth="1"/>
    <col min="2821" max="2821" width="11.6640625" style="170" customWidth="1"/>
    <col min="2822" max="2822" width="11.33203125" style="170" customWidth="1"/>
    <col min="2823" max="2823" width="11.1640625" style="170" customWidth="1"/>
    <col min="2824" max="2824" width="11.33203125" style="170" customWidth="1"/>
    <col min="2825" max="2825" width="19.83203125" style="170" customWidth="1"/>
    <col min="2826" max="2826" width="12" style="170" customWidth="1"/>
    <col min="2827" max="2827" width="11.33203125" style="170" customWidth="1"/>
    <col min="2828" max="2828" width="9.33203125" style="170"/>
    <col min="2829" max="2829" width="13.83203125" style="170" customWidth="1"/>
    <col min="2830" max="3072" width="9.33203125" style="170"/>
    <col min="3073" max="3073" width="19.5" style="170" customWidth="1"/>
    <col min="3074" max="3074" width="13" style="170" customWidth="1"/>
    <col min="3075" max="3075" width="8.6640625" style="170" customWidth="1"/>
    <col min="3076" max="3076" width="11" style="170" customWidth="1"/>
    <col min="3077" max="3077" width="11.6640625" style="170" customWidth="1"/>
    <col min="3078" max="3078" width="11.33203125" style="170" customWidth="1"/>
    <col min="3079" max="3079" width="11.1640625" style="170" customWidth="1"/>
    <col min="3080" max="3080" width="11.33203125" style="170" customWidth="1"/>
    <col min="3081" max="3081" width="19.83203125" style="170" customWidth="1"/>
    <col min="3082" max="3082" width="12" style="170" customWidth="1"/>
    <col min="3083" max="3083" width="11.33203125" style="170" customWidth="1"/>
    <col min="3084" max="3084" width="9.33203125" style="170"/>
    <col min="3085" max="3085" width="13.83203125" style="170" customWidth="1"/>
    <col min="3086" max="3328" width="9.33203125" style="170"/>
    <col min="3329" max="3329" width="19.5" style="170" customWidth="1"/>
    <col min="3330" max="3330" width="13" style="170" customWidth="1"/>
    <col min="3331" max="3331" width="8.6640625" style="170" customWidth="1"/>
    <col min="3332" max="3332" width="11" style="170" customWidth="1"/>
    <col min="3333" max="3333" width="11.6640625" style="170" customWidth="1"/>
    <col min="3334" max="3334" width="11.33203125" style="170" customWidth="1"/>
    <col min="3335" max="3335" width="11.1640625" style="170" customWidth="1"/>
    <col min="3336" max="3336" width="11.33203125" style="170" customWidth="1"/>
    <col min="3337" max="3337" width="19.83203125" style="170" customWidth="1"/>
    <col min="3338" max="3338" width="12" style="170" customWidth="1"/>
    <col min="3339" max="3339" width="11.33203125" style="170" customWidth="1"/>
    <col min="3340" max="3340" width="9.33203125" style="170"/>
    <col min="3341" max="3341" width="13.83203125" style="170" customWidth="1"/>
    <col min="3342" max="3584" width="9.33203125" style="170"/>
    <col min="3585" max="3585" width="19.5" style="170" customWidth="1"/>
    <col min="3586" max="3586" width="13" style="170" customWidth="1"/>
    <col min="3587" max="3587" width="8.6640625" style="170" customWidth="1"/>
    <col min="3588" max="3588" width="11" style="170" customWidth="1"/>
    <col min="3589" max="3589" width="11.6640625" style="170" customWidth="1"/>
    <col min="3590" max="3590" width="11.33203125" style="170" customWidth="1"/>
    <col min="3591" max="3591" width="11.1640625" style="170" customWidth="1"/>
    <col min="3592" max="3592" width="11.33203125" style="170" customWidth="1"/>
    <col min="3593" max="3593" width="19.83203125" style="170" customWidth="1"/>
    <col min="3594" max="3594" width="12" style="170" customWidth="1"/>
    <col min="3595" max="3595" width="11.33203125" style="170" customWidth="1"/>
    <col min="3596" max="3596" width="9.33203125" style="170"/>
    <col min="3597" max="3597" width="13.83203125" style="170" customWidth="1"/>
    <col min="3598" max="3840" width="9.33203125" style="170"/>
    <col min="3841" max="3841" width="19.5" style="170" customWidth="1"/>
    <col min="3842" max="3842" width="13" style="170" customWidth="1"/>
    <col min="3843" max="3843" width="8.6640625" style="170" customWidth="1"/>
    <col min="3844" max="3844" width="11" style="170" customWidth="1"/>
    <col min="3845" max="3845" width="11.6640625" style="170" customWidth="1"/>
    <col min="3846" max="3846" width="11.33203125" style="170" customWidth="1"/>
    <col min="3847" max="3847" width="11.1640625" style="170" customWidth="1"/>
    <col min="3848" max="3848" width="11.33203125" style="170" customWidth="1"/>
    <col min="3849" max="3849" width="19.83203125" style="170" customWidth="1"/>
    <col min="3850" max="3850" width="12" style="170" customWidth="1"/>
    <col min="3851" max="3851" width="11.33203125" style="170" customWidth="1"/>
    <col min="3852" max="3852" width="9.33203125" style="170"/>
    <col min="3853" max="3853" width="13.83203125" style="170" customWidth="1"/>
    <col min="3854" max="4096" width="9.33203125" style="170"/>
    <col min="4097" max="4097" width="19.5" style="170" customWidth="1"/>
    <col min="4098" max="4098" width="13" style="170" customWidth="1"/>
    <col min="4099" max="4099" width="8.6640625" style="170" customWidth="1"/>
    <col min="4100" max="4100" width="11" style="170" customWidth="1"/>
    <col min="4101" max="4101" width="11.6640625" style="170" customWidth="1"/>
    <col min="4102" max="4102" width="11.33203125" style="170" customWidth="1"/>
    <col min="4103" max="4103" width="11.1640625" style="170" customWidth="1"/>
    <col min="4104" max="4104" width="11.33203125" style="170" customWidth="1"/>
    <col min="4105" max="4105" width="19.83203125" style="170" customWidth="1"/>
    <col min="4106" max="4106" width="12" style="170" customWidth="1"/>
    <col min="4107" max="4107" width="11.33203125" style="170" customWidth="1"/>
    <col min="4108" max="4108" width="9.33203125" style="170"/>
    <col min="4109" max="4109" width="13.83203125" style="170" customWidth="1"/>
    <col min="4110" max="4352" width="9.33203125" style="170"/>
    <col min="4353" max="4353" width="19.5" style="170" customWidth="1"/>
    <col min="4354" max="4354" width="13" style="170" customWidth="1"/>
    <col min="4355" max="4355" width="8.6640625" style="170" customWidth="1"/>
    <col min="4356" max="4356" width="11" style="170" customWidth="1"/>
    <col min="4357" max="4357" width="11.6640625" style="170" customWidth="1"/>
    <col min="4358" max="4358" width="11.33203125" style="170" customWidth="1"/>
    <col min="4359" max="4359" width="11.1640625" style="170" customWidth="1"/>
    <col min="4360" max="4360" width="11.33203125" style="170" customWidth="1"/>
    <col min="4361" max="4361" width="19.83203125" style="170" customWidth="1"/>
    <col min="4362" max="4362" width="12" style="170" customWidth="1"/>
    <col min="4363" max="4363" width="11.33203125" style="170" customWidth="1"/>
    <col min="4364" max="4364" width="9.33203125" style="170"/>
    <col min="4365" max="4365" width="13.83203125" style="170" customWidth="1"/>
    <col min="4366" max="4608" width="9.33203125" style="170"/>
    <col min="4609" max="4609" width="19.5" style="170" customWidth="1"/>
    <col min="4610" max="4610" width="13" style="170" customWidth="1"/>
    <col min="4611" max="4611" width="8.6640625" style="170" customWidth="1"/>
    <col min="4612" max="4612" width="11" style="170" customWidth="1"/>
    <col min="4613" max="4613" width="11.6640625" style="170" customWidth="1"/>
    <col min="4614" max="4614" width="11.33203125" style="170" customWidth="1"/>
    <col min="4615" max="4615" width="11.1640625" style="170" customWidth="1"/>
    <col min="4616" max="4616" width="11.33203125" style="170" customWidth="1"/>
    <col min="4617" max="4617" width="19.83203125" style="170" customWidth="1"/>
    <col min="4618" max="4618" width="12" style="170" customWidth="1"/>
    <col min="4619" max="4619" width="11.33203125" style="170" customWidth="1"/>
    <col min="4620" max="4620" width="9.33203125" style="170"/>
    <col min="4621" max="4621" width="13.83203125" style="170" customWidth="1"/>
    <col min="4622" max="4864" width="9.33203125" style="170"/>
    <col min="4865" max="4865" width="19.5" style="170" customWidth="1"/>
    <col min="4866" max="4866" width="13" style="170" customWidth="1"/>
    <col min="4867" max="4867" width="8.6640625" style="170" customWidth="1"/>
    <col min="4868" max="4868" width="11" style="170" customWidth="1"/>
    <col min="4869" max="4869" width="11.6640625" style="170" customWidth="1"/>
    <col min="4870" max="4870" width="11.33203125" style="170" customWidth="1"/>
    <col min="4871" max="4871" width="11.1640625" style="170" customWidth="1"/>
    <col min="4872" max="4872" width="11.33203125" style="170" customWidth="1"/>
    <col min="4873" max="4873" width="19.83203125" style="170" customWidth="1"/>
    <col min="4874" max="4874" width="12" style="170" customWidth="1"/>
    <col min="4875" max="4875" width="11.33203125" style="170" customWidth="1"/>
    <col min="4876" max="4876" width="9.33203125" style="170"/>
    <col min="4877" max="4877" width="13.83203125" style="170" customWidth="1"/>
    <col min="4878" max="5120" width="9.33203125" style="170"/>
    <col min="5121" max="5121" width="19.5" style="170" customWidth="1"/>
    <col min="5122" max="5122" width="13" style="170" customWidth="1"/>
    <col min="5123" max="5123" width="8.6640625" style="170" customWidth="1"/>
    <col min="5124" max="5124" width="11" style="170" customWidth="1"/>
    <col min="5125" max="5125" width="11.6640625" style="170" customWidth="1"/>
    <col min="5126" max="5126" width="11.33203125" style="170" customWidth="1"/>
    <col min="5127" max="5127" width="11.1640625" style="170" customWidth="1"/>
    <col min="5128" max="5128" width="11.33203125" style="170" customWidth="1"/>
    <col min="5129" max="5129" width="19.83203125" style="170" customWidth="1"/>
    <col min="5130" max="5130" width="12" style="170" customWidth="1"/>
    <col min="5131" max="5131" width="11.33203125" style="170" customWidth="1"/>
    <col min="5132" max="5132" width="9.33203125" style="170"/>
    <col min="5133" max="5133" width="13.83203125" style="170" customWidth="1"/>
    <col min="5134" max="5376" width="9.33203125" style="170"/>
    <col min="5377" max="5377" width="19.5" style="170" customWidth="1"/>
    <col min="5378" max="5378" width="13" style="170" customWidth="1"/>
    <col min="5379" max="5379" width="8.6640625" style="170" customWidth="1"/>
    <col min="5380" max="5380" width="11" style="170" customWidth="1"/>
    <col min="5381" max="5381" width="11.6640625" style="170" customWidth="1"/>
    <col min="5382" max="5382" width="11.33203125" style="170" customWidth="1"/>
    <col min="5383" max="5383" width="11.1640625" style="170" customWidth="1"/>
    <col min="5384" max="5384" width="11.33203125" style="170" customWidth="1"/>
    <col min="5385" max="5385" width="19.83203125" style="170" customWidth="1"/>
    <col min="5386" max="5386" width="12" style="170" customWidth="1"/>
    <col min="5387" max="5387" width="11.33203125" style="170" customWidth="1"/>
    <col min="5388" max="5388" width="9.33203125" style="170"/>
    <col min="5389" max="5389" width="13.83203125" style="170" customWidth="1"/>
    <col min="5390" max="5632" width="9.33203125" style="170"/>
    <col min="5633" max="5633" width="19.5" style="170" customWidth="1"/>
    <col min="5634" max="5634" width="13" style="170" customWidth="1"/>
    <col min="5635" max="5635" width="8.6640625" style="170" customWidth="1"/>
    <col min="5636" max="5636" width="11" style="170" customWidth="1"/>
    <col min="5637" max="5637" width="11.6640625" style="170" customWidth="1"/>
    <col min="5638" max="5638" width="11.33203125" style="170" customWidth="1"/>
    <col min="5639" max="5639" width="11.1640625" style="170" customWidth="1"/>
    <col min="5640" max="5640" width="11.33203125" style="170" customWidth="1"/>
    <col min="5641" max="5641" width="19.83203125" style="170" customWidth="1"/>
    <col min="5642" max="5642" width="12" style="170" customWidth="1"/>
    <col min="5643" max="5643" width="11.33203125" style="170" customWidth="1"/>
    <col min="5644" max="5644" width="9.33203125" style="170"/>
    <col min="5645" max="5645" width="13.83203125" style="170" customWidth="1"/>
    <col min="5646" max="5888" width="9.33203125" style="170"/>
    <col min="5889" max="5889" width="19.5" style="170" customWidth="1"/>
    <col min="5890" max="5890" width="13" style="170" customWidth="1"/>
    <col min="5891" max="5891" width="8.6640625" style="170" customWidth="1"/>
    <col min="5892" max="5892" width="11" style="170" customWidth="1"/>
    <col min="5893" max="5893" width="11.6640625" style="170" customWidth="1"/>
    <col min="5894" max="5894" width="11.33203125" style="170" customWidth="1"/>
    <col min="5895" max="5895" width="11.1640625" style="170" customWidth="1"/>
    <col min="5896" max="5896" width="11.33203125" style="170" customWidth="1"/>
    <col min="5897" max="5897" width="19.83203125" style="170" customWidth="1"/>
    <col min="5898" max="5898" width="12" style="170" customWidth="1"/>
    <col min="5899" max="5899" width="11.33203125" style="170" customWidth="1"/>
    <col min="5900" max="5900" width="9.33203125" style="170"/>
    <col min="5901" max="5901" width="13.83203125" style="170" customWidth="1"/>
    <col min="5902" max="6144" width="9.33203125" style="170"/>
    <col min="6145" max="6145" width="19.5" style="170" customWidth="1"/>
    <col min="6146" max="6146" width="13" style="170" customWidth="1"/>
    <col min="6147" max="6147" width="8.6640625" style="170" customWidth="1"/>
    <col min="6148" max="6148" width="11" style="170" customWidth="1"/>
    <col min="6149" max="6149" width="11.6640625" style="170" customWidth="1"/>
    <col min="6150" max="6150" width="11.33203125" style="170" customWidth="1"/>
    <col min="6151" max="6151" width="11.1640625" style="170" customWidth="1"/>
    <col min="6152" max="6152" width="11.33203125" style="170" customWidth="1"/>
    <col min="6153" max="6153" width="19.83203125" style="170" customWidth="1"/>
    <col min="6154" max="6154" width="12" style="170" customWidth="1"/>
    <col min="6155" max="6155" width="11.33203125" style="170" customWidth="1"/>
    <col min="6156" max="6156" width="9.33203125" style="170"/>
    <col min="6157" max="6157" width="13.83203125" style="170" customWidth="1"/>
    <col min="6158" max="6400" width="9.33203125" style="170"/>
    <col min="6401" max="6401" width="19.5" style="170" customWidth="1"/>
    <col min="6402" max="6402" width="13" style="170" customWidth="1"/>
    <col min="6403" max="6403" width="8.6640625" style="170" customWidth="1"/>
    <col min="6404" max="6404" width="11" style="170" customWidth="1"/>
    <col min="6405" max="6405" width="11.6640625" style="170" customWidth="1"/>
    <col min="6406" max="6406" width="11.33203125" style="170" customWidth="1"/>
    <col min="6407" max="6407" width="11.1640625" style="170" customWidth="1"/>
    <col min="6408" max="6408" width="11.33203125" style="170" customWidth="1"/>
    <col min="6409" max="6409" width="19.83203125" style="170" customWidth="1"/>
    <col min="6410" max="6410" width="12" style="170" customWidth="1"/>
    <col min="6411" max="6411" width="11.33203125" style="170" customWidth="1"/>
    <col min="6412" max="6412" width="9.33203125" style="170"/>
    <col min="6413" max="6413" width="13.83203125" style="170" customWidth="1"/>
    <col min="6414" max="6656" width="9.33203125" style="170"/>
    <col min="6657" max="6657" width="19.5" style="170" customWidth="1"/>
    <col min="6658" max="6658" width="13" style="170" customWidth="1"/>
    <col min="6659" max="6659" width="8.6640625" style="170" customWidth="1"/>
    <col min="6660" max="6660" width="11" style="170" customWidth="1"/>
    <col min="6661" max="6661" width="11.6640625" style="170" customWidth="1"/>
    <col min="6662" max="6662" width="11.33203125" style="170" customWidth="1"/>
    <col min="6663" max="6663" width="11.1640625" style="170" customWidth="1"/>
    <col min="6664" max="6664" width="11.33203125" style="170" customWidth="1"/>
    <col min="6665" max="6665" width="19.83203125" style="170" customWidth="1"/>
    <col min="6666" max="6666" width="12" style="170" customWidth="1"/>
    <col min="6667" max="6667" width="11.33203125" style="170" customWidth="1"/>
    <col min="6668" max="6668" width="9.33203125" style="170"/>
    <col min="6669" max="6669" width="13.83203125" style="170" customWidth="1"/>
    <col min="6670" max="6912" width="9.33203125" style="170"/>
    <col min="6913" max="6913" width="19.5" style="170" customWidth="1"/>
    <col min="6914" max="6914" width="13" style="170" customWidth="1"/>
    <col min="6915" max="6915" width="8.6640625" style="170" customWidth="1"/>
    <col min="6916" max="6916" width="11" style="170" customWidth="1"/>
    <col min="6917" max="6917" width="11.6640625" style="170" customWidth="1"/>
    <col min="6918" max="6918" width="11.33203125" style="170" customWidth="1"/>
    <col min="6919" max="6919" width="11.1640625" style="170" customWidth="1"/>
    <col min="6920" max="6920" width="11.33203125" style="170" customWidth="1"/>
    <col min="6921" max="6921" width="19.83203125" style="170" customWidth="1"/>
    <col min="6922" max="6922" width="12" style="170" customWidth="1"/>
    <col min="6923" max="6923" width="11.33203125" style="170" customWidth="1"/>
    <col min="6924" max="6924" width="9.33203125" style="170"/>
    <col min="6925" max="6925" width="13.83203125" style="170" customWidth="1"/>
    <col min="6926" max="7168" width="9.33203125" style="170"/>
    <col min="7169" max="7169" width="19.5" style="170" customWidth="1"/>
    <col min="7170" max="7170" width="13" style="170" customWidth="1"/>
    <col min="7171" max="7171" width="8.6640625" style="170" customWidth="1"/>
    <col min="7172" max="7172" width="11" style="170" customWidth="1"/>
    <col min="7173" max="7173" width="11.6640625" style="170" customWidth="1"/>
    <col min="7174" max="7174" width="11.33203125" style="170" customWidth="1"/>
    <col min="7175" max="7175" width="11.1640625" style="170" customWidth="1"/>
    <col min="7176" max="7176" width="11.33203125" style="170" customWidth="1"/>
    <col min="7177" max="7177" width="19.83203125" style="170" customWidth="1"/>
    <col min="7178" max="7178" width="12" style="170" customWidth="1"/>
    <col min="7179" max="7179" width="11.33203125" style="170" customWidth="1"/>
    <col min="7180" max="7180" width="9.33203125" style="170"/>
    <col min="7181" max="7181" width="13.83203125" style="170" customWidth="1"/>
    <col min="7182" max="7424" width="9.33203125" style="170"/>
    <col min="7425" max="7425" width="19.5" style="170" customWidth="1"/>
    <col min="7426" max="7426" width="13" style="170" customWidth="1"/>
    <col min="7427" max="7427" width="8.6640625" style="170" customWidth="1"/>
    <col min="7428" max="7428" width="11" style="170" customWidth="1"/>
    <col min="7429" max="7429" width="11.6640625" style="170" customWidth="1"/>
    <col min="7430" max="7430" width="11.33203125" style="170" customWidth="1"/>
    <col min="7431" max="7431" width="11.1640625" style="170" customWidth="1"/>
    <col min="7432" max="7432" width="11.33203125" style="170" customWidth="1"/>
    <col min="7433" max="7433" width="19.83203125" style="170" customWidth="1"/>
    <col min="7434" max="7434" width="12" style="170" customWidth="1"/>
    <col min="7435" max="7435" width="11.33203125" style="170" customWidth="1"/>
    <col min="7436" max="7436" width="9.33203125" style="170"/>
    <col min="7437" max="7437" width="13.83203125" style="170" customWidth="1"/>
    <col min="7438" max="7680" width="9.33203125" style="170"/>
    <col min="7681" max="7681" width="19.5" style="170" customWidth="1"/>
    <col min="7682" max="7682" width="13" style="170" customWidth="1"/>
    <col min="7683" max="7683" width="8.6640625" style="170" customWidth="1"/>
    <col min="7684" max="7684" width="11" style="170" customWidth="1"/>
    <col min="7685" max="7685" width="11.6640625" style="170" customWidth="1"/>
    <col min="7686" max="7686" width="11.33203125" style="170" customWidth="1"/>
    <col min="7687" max="7687" width="11.1640625" style="170" customWidth="1"/>
    <col min="7688" max="7688" width="11.33203125" style="170" customWidth="1"/>
    <col min="7689" max="7689" width="19.83203125" style="170" customWidth="1"/>
    <col min="7690" max="7690" width="12" style="170" customWidth="1"/>
    <col min="7691" max="7691" width="11.33203125" style="170" customWidth="1"/>
    <col min="7692" max="7692" width="9.33203125" style="170"/>
    <col min="7693" max="7693" width="13.83203125" style="170" customWidth="1"/>
    <col min="7694" max="7936" width="9.33203125" style="170"/>
    <col min="7937" max="7937" width="19.5" style="170" customWidth="1"/>
    <col min="7938" max="7938" width="13" style="170" customWidth="1"/>
    <col min="7939" max="7939" width="8.6640625" style="170" customWidth="1"/>
    <col min="7940" max="7940" width="11" style="170" customWidth="1"/>
    <col min="7941" max="7941" width="11.6640625" style="170" customWidth="1"/>
    <col min="7942" max="7942" width="11.33203125" style="170" customWidth="1"/>
    <col min="7943" max="7943" width="11.1640625" style="170" customWidth="1"/>
    <col min="7944" max="7944" width="11.33203125" style="170" customWidth="1"/>
    <col min="7945" max="7945" width="19.83203125" style="170" customWidth="1"/>
    <col min="7946" max="7946" width="12" style="170" customWidth="1"/>
    <col min="7947" max="7947" width="11.33203125" style="170" customWidth="1"/>
    <col min="7948" max="7948" width="9.33203125" style="170"/>
    <col min="7949" max="7949" width="13.83203125" style="170" customWidth="1"/>
    <col min="7950" max="8192" width="9.33203125" style="170"/>
    <col min="8193" max="8193" width="19.5" style="170" customWidth="1"/>
    <col min="8194" max="8194" width="13" style="170" customWidth="1"/>
    <col min="8195" max="8195" width="8.6640625" style="170" customWidth="1"/>
    <col min="8196" max="8196" width="11" style="170" customWidth="1"/>
    <col min="8197" max="8197" width="11.6640625" style="170" customWidth="1"/>
    <col min="8198" max="8198" width="11.33203125" style="170" customWidth="1"/>
    <col min="8199" max="8199" width="11.1640625" style="170" customWidth="1"/>
    <col min="8200" max="8200" width="11.33203125" style="170" customWidth="1"/>
    <col min="8201" max="8201" width="19.83203125" style="170" customWidth="1"/>
    <col min="8202" max="8202" width="12" style="170" customWidth="1"/>
    <col min="8203" max="8203" width="11.33203125" style="170" customWidth="1"/>
    <col min="8204" max="8204" width="9.33203125" style="170"/>
    <col min="8205" max="8205" width="13.83203125" style="170" customWidth="1"/>
    <col min="8206" max="8448" width="9.33203125" style="170"/>
    <col min="8449" max="8449" width="19.5" style="170" customWidth="1"/>
    <col min="8450" max="8450" width="13" style="170" customWidth="1"/>
    <col min="8451" max="8451" width="8.6640625" style="170" customWidth="1"/>
    <col min="8452" max="8452" width="11" style="170" customWidth="1"/>
    <col min="8453" max="8453" width="11.6640625" style="170" customWidth="1"/>
    <col min="8454" max="8454" width="11.33203125" style="170" customWidth="1"/>
    <col min="8455" max="8455" width="11.1640625" style="170" customWidth="1"/>
    <col min="8456" max="8456" width="11.33203125" style="170" customWidth="1"/>
    <col min="8457" max="8457" width="19.83203125" style="170" customWidth="1"/>
    <col min="8458" max="8458" width="12" style="170" customWidth="1"/>
    <col min="8459" max="8459" width="11.33203125" style="170" customWidth="1"/>
    <col min="8460" max="8460" width="9.33203125" style="170"/>
    <col min="8461" max="8461" width="13.83203125" style="170" customWidth="1"/>
    <col min="8462" max="8704" width="9.33203125" style="170"/>
    <col min="8705" max="8705" width="19.5" style="170" customWidth="1"/>
    <col min="8706" max="8706" width="13" style="170" customWidth="1"/>
    <col min="8707" max="8707" width="8.6640625" style="170" customWidth="1"/>
    <col min="8708" max="8708" width="11" style="170" customWidth="1"/>
    <col min="8709" max="8709" width="11.6640625" style="170" customWidth="1"/>
    <col min="8710" max="8710" width="11.33203125" style="170" customWidth="1"/>
    <col min="8711" max="8711" width="11.1640625" style="170" customWidth="1"/>
    <col min="8712" max="8712" width="11.33203125" style="170" customWidth="1"/>
    <col min="8713" max="8713" width="19.83203125" style="170" customWidth="1"/>
    <col min="8714" max="8714" width="12" style="170" customWidth="1"/>
    <col min="8715" max="8715" width="11.33203125" style="170" customWidth="1"/>
    <col min="8716" max="8716" width="9.33203125" style="170"/>
    <col min="8717" max="8717" width="13.83203125" style="170" customWidth="1"/>
    <col min="8718" max="8960" width="9.33203125" style="170"/>
    <col min="8961" max="8961" width="19.5" style="170" customWidth="1"/>
    <col min="8962" max="8962" width="13" style="170" customWidth="1"/>
    <col min="8963" max="8963" width="8.6640625" style="170" customWidth="1"/>
    <col min="8964" max="8964" width="11" style="170" customWidth="1"/>
    <col min="8965" max="8965" width="11.6640625" style="170" customWidth="1"/>
    <col min="8966" max="8966" width="11.33203125" style="170" customWidth="1"/>
    <col min="8967" max="8967" width="11.1640625" style="170" customWidth="1"/>
    <col min="8968" max="8968" width="11.33203125" style="170" customWidth="1"/>
    <col min="8969" max="8969" width="19.83203125" style="170" customWidth="1"/>
    <col min="8970" max="8970" width="12" style="170" customWidth="1"/>
    <col min="8971" max="8971" width="11.33203125" style="170" customWidth="1"/>
    <col min="8972" max="8972" width="9.33203125" style="170"/>
    <col min="8973" max="8973" width="13.83203125" style="170" customWidth="1"/>
    <col min="8974" max="9216" width="9.33203125" style="170"/>
    <col min="9217" max="9217" width="19.5" style="170" customWidth="1"/>
    <col min="9218" max="9218" width="13" style="170" customWidth="1"/>
    <col min="9219" max="9219" width="8.6640625" style="170" customWidth="1"/>
    <col min="9220" max="9220" width="11" style="170" customWidth="1"/>
    <col min="9221" max="9221" width="11.6640625" style="170" customWidth="1"/>
    <col min="9222" max="9222" width="11.33203125" style="170" customWidth="1"/>
    <col min="9223" max="9223" width="11.1640625" style="170" customWidth="1"/>
    <col min="9224" max="9224" width="11.33203125" style="170" customWidth="1"/>
    <col min="9225" max="9225" width="19.83203125" style="170" customWidth="1"/>
    <col min="9226" max="9226" width="12" style="170" customWidth="1"/>
    <col min="9227" max="9227" width="11.33203125" style="170" customWidth="1"/>
    <col min="9228" max="9228" width="9.33203125" style="170"/>
    <col min="9229" max="9229" width="13.83203125" style="170" customWidth="1"/>
    <col min="9230" max="9472" width="9.33203125" style="170"/>
    <col min="9473" max="9473" width="19.5" style="170" customWidth="1"/>
    <col min="9474" max="9474" width="13" style="170" customWidth="1"/>
    <col min="9475" max="9475" width="8.6640625" style="170" customWidth="1"/>
    <col min="9476" max="9476" width="11" style="170" customWidth="1"/>
    <col min="9477" max="9477" width="11.6640625" style="170" customWidth="1"/>
    <col min="9478" max="9478" width="11.33203125" style="170" customWidth="1"/>
    <col min="9479" max="9479" width="11.1640625" style="170" customWidth="1"/>
    <col min="9480" max="9480" width="11.33203125" style="170" customWidth="1"/>
    <col min="9481" max="9481" width="19.83203125" style="170" customWidth="1"/>
    <col min="9482" max="9482" width="12" style="170" customWidth="1"/>
    <col min="9483" max="9483" width="11.33203125" style="170" customWidth="1"/>
    <col min="9484" max="9484" width="9.33203125" style="170"/>
    <col min="9485" max="9485" width="13.83203125" style="170" customWidth="1"/>
    <col min="9486" max="9728" width="9.33203125" style="170"/>
    <col min="9729" max="9729" width="19.5" style="170" customWidth="1"/>
    <col min="9730" max="9730" width="13" style="170" customWidth="1"/>
    <col min="9731" max="9731" width="8.6640625" style="170" customWidth="1"/>
    <col min="9732" max="9732" width="11" style="170" customWidth="1"/>
    <col min="9733" max="9733" width="11.6640625" style="170" customWidth="1"/>
    <col min="9734" max="9734" width="11.33203125" style="170" customWidth="1"/>
    <col min="9735" max="9735" width="11.1640625" style="170" customWidth="1"/>
    <col min="9736" max="9736" width="11.33203125" style="170" customWidth="1"/>
    <col min="9737" max="9737" width="19.83203125" style="170" customWidth="1"/>
    <col min="9738" max="9738" width="12" style="170" customWidth="1"/>
    <col min="9739" max="9739" width="11.33203125" style="170" customWidth="1"/>
    <col min="9740" max="9740" width="9.33203125" style="170"/>
    <col min="9741" max="9741" width="13.83203125" style="170" customWidth="1"/>
    <col min="9742" max="9984" width="9.33203125" style="170"/>
    <col min="9985" max="9985" width="19.5" style="170" customWidth="1"/>
    <col min="9986" max="9986" width="13" style="170" customWidth="1"/>
    <col min="9987" max="9987" width="8.6640625" style="170" customWidth="1"/>
    <col min="9988" max="9988" width="11" style="170" customWidth="1"/>
    <col min="9989" max="9989" width="11.6640625" style="170" customWidth="1"/>
    <col min="9990" max="9990" width="11.33203125" style="170" customWidth="1"/>
    <col min="9991" max="9991" width="11.1640625" style="170" customWidth="1"/>
    <col min="9992" max="9992" width="11.33203125" style="170" customWidth="1"/>
    <col min="9993" max="9993" width="19.83203125" style="170" customWidth="1"/>
    <col min="9994" max="9994" width="12" style="170" customWidth="1"/>
    <col min="9995" max="9995" width="11.33203125" style="170" customWidth="1"/>
    <col min="9996" max="9996" width="9.33203125" style="170"/>
    <col min="9997" max="9997" width="13.83203125" style="170" customWidth="1"/>
    <col min="9998" max="10240" width="9.33203125" style="170"/>
    <col min="10241" max="10241" width="19.5" style="170" customWidth="1"/>
    <col min="10242" max="10242" width="13" style="170" customWidth="1"/>
    <col min="10243" max="10243" width="8.6640625" style="170" customWidth="1"/>
    <col min="10244" max="10244" width="11" style="170" customWidth="1"/>
    <col min="10245" max="10245" width="11.6640625" style="170" customWidth="1"/>
    <col min="10246" max="10246" width="11.33203125" style="170" customWidth="1"/>
    <col min="10247" max="10247" width="11.1640625" style="170" customWidth="1"/>
    <col min="10248" max="10248" width="11.33203125" style="170" customWidth="1"/>
    <col min="10249" max="10249" width="19.83203125" style="170" customWidth="1"/>
    <col min="10250" max="10250" width="12" style="170" customWidth="1"/>
    <col min="10251" max="10251" width="11.33203125" style="170" customWidth="1"/>
    <col min="10252" max="10252" width="9.33203125" style="170"/>
    <col min="10253" max="10253" width="13.83203125" style="170" customWidth="1"/>
    <col min="10254" max="10496" width="9.33203125" style="170"/>
    <col min="10497" max="10497" width="19.5" style="170" customWidth="1"/>
    <col min="10498" max="10498" width="13" style="170" customWidth="1"/>
    <col min="10499" max="10499" width="8.6640625" style="170" customWidth="1"/>
    <col min="10500" max="10500" width="11" style="170" customWidth="1"/>
    <col min="10501" max="10501" width="11.6640625" style="170" customWidth="1"/>
    <col min="10502" max="10502" width="11.33203125" style="170" customWidth="1"/>
    <col min="10503" max="10503" width="11.1640625" style="170" customWidth="1"/>
    <col min="10504" max="10504" width="11.33203125" style="170" customWidth="1"/>
    <col min="10505" max="10505" width="19.83203125" style="170" customWidth="1"/>
    <col min="10506" max="10506" width="12" style="170" customWidth="1"/>
    <col min="10507" max="10507" width="11.33203125" style="170" customWidth="1"/>
    <col min="10508" max="10508" width="9.33203125" style="170"/>
    <col min="10509" max="10509" width="13.83203125" style="170" customWidth="1"/>
    <col min="10510" max="10752" width="9.33203125" style="170"/>
    <col min="10753" max="10753" width="19.5" style="170" customWidth="1"/>
    <col min="10754" max="10754" width="13" style="170" customWidth="1"/>
    <col min="10755" max="10755" width="8.6640625" style="170" customWidth="1"/>
    <col min="10756" max="10756" width="11" style="170" customWidth="1"/>
    <col min="10757" max="10757" width="11.6640625" style="170" customWidth="1"/>
    <col min="10758" max="10758" width="11.33203125" style="170" customWidth="1"/>
    <col min="10759" max="10759" width="11.1640625" style="170" customWidth="1"/>
    <col min="10760" max="10760" width="11.33203125" style="170" customWidth="1"/>
    <col min="10761" max="10761" width="19.83203125" style="170" customWidth="1"/>
    <col min="10762" max="10762" width="12" style="170" customWidth="1"/>
    <col min="10763" max="10763" width="11.33203125" style="170" customWidth="1"/>
    <col min="10764" max="10764" width="9.33203125" style="170"/>
    <col min="10765" max="10765" width="13.83203125" style="170" customWidth="1"/>
    <col min="10766" max="11008" width="9.33203125" style="170"/>
    <col min="11009" max="11009" width="19.5" style="170" customWidth="1"/>
    <col min="11010" max="11010" width="13" style="170" customWidth="1"/>
    <col min="11011" max="11011" width="8.6640625" style="170" customWidth="1"/>
    <col min="11012" max="11012" width="11" style="170" customWidth="1"/>
    <col min="11013" max="11013" width="11.6640625" style="170" customWidth="1"/>
    <col min="11014" max="11014" width="11.33203125" style="170" customWidth="1"/>
    <col min="11015" max="11015" width="11.1640625" style="170" customWidth="1"/>
    <col min="11016" max="11016" width="11.33203125" style="170" customWidth="1"/>
    <col min="11017" max="11017" width="19.83203125" style="170" customWidth="1"/>
    <col min="11018" max="11018" width="12" style="170" customWidth="1"/>
    <col min="11019" max="11019" width="11.33203125" style="170" customWidth="1"/>
    <col min="11020" max="11020" width="9.33203125" style="170"/>
    <col min="11021" max="11021" width="13.83203125" style="170" customWidth="1"/>
    <col min="11022" max="11264" width="9.33203125" style="170"/>
    <col min="11265" max="11265" width="19.5" style="170" customWidth="1"/>
    <col min="11266" max="11266" width="13" style="170" customWidth="1"/>
    <col min="11267" max="11267" width="8.6640625" style="170" customWidth="1"/>
    <col min="11268" max="11268" width="11" style="170" customWidth="1"/>
    <col min="11269" max="11269" width="11.6640625" style="170" customWidth="1"/>
    <col min="11270" max="11270" width="11.33203125" style="170" customWidth="1"/>
    <col min="11271" max="11271" width="11.1640625" style="170" customWidth="1"/>
    <col min="11272" max="11272" width="11.33203125" style="170" customWidth="1"/>
    <col min="11273" max="11273" width="19.83203125" style="170" customWidth="1"/>
    <col min="11274" max="11274" width="12" style="170" customWidth="1"/>
    <col min="11275" max="11275" width="11.33203125" style="170" customWidth="1"/>
    <col min="11276" max="11276" width="9.33203125" style="170"/>
    <col min="11277" max="11277" width="13.83203125" style="170" customWidth="1"/>
    <col min="11278" max="11520" width="9.33203125" style="170"/>
    <col min="11521" max="11521" width="19.5" style="170" customWidth="1"/>
    <col min="11522" max="11522" width="13" style="170" customWidth="1"/>
    <col min="11523" max="11523" width="8.6640625" style="170" customWidth="1"/>
    <col min="11524" max="11524" width="11" style="170" customWidth="1"/>
    <col min="11525" max="11525" width="11.6640625" style="170" customWidth="1"/>
    <col min="11526" max="11526" width="11.33203125" style="170" customWidth="1"/>
    <col min="11527" max="11527" width="11.1640625" style="170" customWidth="1"/>
    <col min="11528" max="11528" width="11.33203125" style="170" customWidth="1"/>
    <col min="11529" max="11529" width="19.83203125" style="170" customWidth="1"/>
    <col min="11530" max="11530" width="12" style="170" customWidth="1"/>
    <col min="11531" max="11531" width="11.33203125" style="170" customWidth="1"/>
    <col min="11532" max="11532" width="9.33203125" style="170"/>
    <col min="11533" max="11533" width="13.83203125" style="170" customWidth="1"/>
    <col min="11534" max="11776" width="9.33203125" style="170"/>
    <col min="11777" max="11777" width="19.5" style="170" customWidth="1"/>
    <col min="11778" max="11778" width="13" style="170" customWidth="1"/>
    <col min="11779" max="11779" width="8.6640625" style="170" customWidth="1"/>
    <col min="11780" max="11780" width="11" style="170" customWidth="1"/>
    <col min="11781" max="11781" width="11.6640625" style="170" customWidth="1"/>
    <col min="11782" max="11782" width="11.33203125" style="170" customWidth="1"/>
    <col min="11783" max="11783" width="11.1640625" style="170" customWidth="1"/>
    <col min="11784" max="11784" width="11.33203125" style="170" customWidth="1"/>
    <col min="11785" max="11785" width="19.83203125" style="170" customWidth="1"/>
    <col min="11786" max="11786" width="12" style="170" customWidth="1"/>
    <col min="11787" max="11787" width="11.33203125" style="170" customWidth="1"/>
    <col min="11788" max="11788" width="9.33203125" style="170"/>
    <col min="11789" max="11789" width="13.83203125" style="170" customWidth="1"/>
    <col min="11790" max="12032" width="9.33203125" style="170"/>
    <col min="12033" max="12033" width="19.5" style="170" customWidth="1"/>
    <col min="12034" max="12034" width="13" style="170" customWidth="1"/>
    <col min="12035" max="12035" width="8.6640625" style="170" customWidth="1"/>
    <col min="12036" max="12036" width="11" style="170" customWidth="1"/>
    <col min="12037" max="12037" width="11.6640625" style="170" customWidth="1"/>
    <col min="12038" max="12038" width="11.33203125" style="170" customWidth="1"/>
    <col min="12039" max="12039" width="11.1640625" style="170" customWidth="1"/>
    <col min="12040" max="12040" width="11.33203125" style="170" customWidth="1"/>
    <col min="12041" max="12041" width="19.83203125" style="170" customWidth="1"/>
    <col min="12042" max="12042" width="12" style="170" customWidth="1"/>
    <col min="12043" max="12043" width="11.33203125" style="170" customWidth="1"/>
    <col min="12044" max="12044" width="9.33203125" style="170"/>
    <col min="12045" max="12045" width="13.83203125" style="170" customWidth="1"/>
    <col min="12046" max="12288" width="9.33203125" style="170"/>
    <col min="12289" max="12289" width="19.5" style="170" customWidth="1"/>
    <col min="12290" max="12290" width="13" style="170" customWidth="1"/>
    <col min="12291" max="12291" width="8.6640625" style="170" customWidth="1"/>
    <col min="12292" max="12292" width="11" style="170" customWidth="1"/>
    <col min="12293" max="12293" width="11.6640625" style="170" customWidth="1"/>
    <col min="12294" max="12294" width="11.33203125" style="170" customWidth="1"/>
    <col min="12295" max="12295" width="11.1640625" style="170" customWidth="1"/>
    <col min="12296" max="12296" width="11.33203125" style="170" customWidth="1"/>
    <col min="12297" max="12297" width="19.83203125" style="170" customWidth="1"/>
    <col min="12298" max="12298" width="12" style="170" customWidth="1"/>
    <col min="12299" max="12299" width="11.33203125" style="170" customWidth="1"/>
    <col min="12300" max="12300" width="9.33203125" style="170"/>
    <col min="12301" max="12301" width="13.83203125" style="170" customWidth="1"/>
    <col min="12302" max="12544" width="9.33203125" style="170"/>
    <col min="12545" max="12545" width="19.5" style="170" customWidth="1"/>
    <col min="12546" max="12546" width="13" style="170" customWidth="1"/>
    <col min="12547" max="12547" width="8.6640625" style="170" customWidth="1"/>
    <col min="12548" max="12548" width="11" style="170" customWidth="1"/>
    <col min="12549" max="12549" width="11.6640625" style="170" customWidth="1"/>
    <col min="12550" max="12550" width="11.33203125" style="170" customWidth="1"/>
    <col min="12551" max="12551" width="11.1640625" style="170" customWidth="1"/>
    <col min="12552" max="12552" width="11.33203125" style="170" customWidth="1"/>
    <col min="12553" max="12553" width="19.83203125" style="170" customWidth="1"/>
    <col min="12554" max="12554" width="12" style="170" customWidth="1"/>
    <col min="12555" max="12555" width="11.33203125" style="170" customWidth="1"/>
    <col min="12556" max="12556" width="9.33203125" style="170"/>
    <col min="12557" max="12557" width="13.83203125" style="170" customWidth="1"/>
    <col min="12558" max="12800" width="9.33203125" style="170"/>
    <col min="12801" max="12801" width="19.5" style="170" customWidth="1"/>
    <col min="12802" max="12802" width="13" style="170" customWidth="1"/>
    <col min="12803" max="12803" width="8.6640625" style="170" customWidth="1"/>
    <col min="12804" max="12804" width="11" style="170" customWidth="1"/>
    <col min="12805" max="12805" width="11.6640625" style="170" customWidth="1"/>
    <col min="12806" max="12806" width="11.33203125" style="170" customWidth="1"/>
    <col min="12807" max="12807" width="11.1640625" style="170" customWidth="1"/>
    <col min="12808" max="12808" width="11.33203125" style="170" customWidth="1"/>
    <col min="12809" max="12809" width="19.83203125" style="170" customWidth="1"/>
    <col min="12810" max="12810" width="12" style="170" customWidth="1"/>
    <col min="12811" max="12811" width="11.33203125" style="170" customWidth="1"/>
    <col min="12812" max="12812" width="9.33203125" style="170"/>
    <col min="12813" max="12813" width="13.83203125" style="170" customWidth="1"/>
    <col min="12814" max="13056" width="9.33203125" style="170"/>
    <col min="13057" max="13057" width="19.5" style="170" customWidth="1"/>
    <col min="13058" max="13058" width="13" style="170" customWidth="1"/>
    <col min="13059" max="13059" width="8.6640625" style="170" customWidth="1"/>
    <col min="13060" max="13060" width="11" style="170" customWidth="1"/>
    <col min="13061" max="13061" width="11.6640625" style="170" customWidth="1"/>
    <col min="13062" max="13062" width="11.33203125" style="170" customWidth="1"/>
    <col min="13063" max="13063" width="11.1640625" style="170" customWidth="1"/>
    <col min="13064" max="13064" width="11.33203125" style="170" customWidth="1"/>
    <col min="13065" max="13065" width="19.83203125" style="170" customWidth="1"/>
    <col min="13066" max="13066" width="12" style="170" customWidth="1"/>
    <col min="13067" max="13067" width="11.33203125" style="170" customWidth="1"/>
    <col min="13068" max="13068" width="9.33203125" style="170"/>
    <col min="13069" max="13069" width="13.83203125" style="170" customWidth="1"/>
    <col min="13070" max="13312" width="9.33203125" style="170"/>
    <col min="13313" max="13313" width="19.5" style="170" customWidth="1"/>
    <col min="13314" max="13314" width="13" style="170" customWidth="1"/>
    <col min="13315" max="13315" width="8.6640625" style="170" customWidth="1"/>
    <col min="13316" max="13316" width="11" style="170" customWidth="1"/>
    <col min="13317" max="13317" width="11.6640625" style="170" customWidth="1"/>
    <col min="13318" max="13318" width="11.33203125" style="170" customWidth="1"/>
    <col min="13319" max="13319" width="11.1640625" style="170" customWidth="1"/>
    <col min="13320" max="13320" width="11.33203125" style="170" customWidth="1"/>
    <col min="13321" max="13321" width="19.83203125" style="170" customWidth="1"/>
    <col min="13322" max="13322" width="12" style="170" customWidth="1"/>
    <col min="13323" max="13323" width="11.33203125" style="170" customWidth="1"/>
    <col min="13324" max="13324" width="9.33203125" style="170"/>
    <col min="13325" max="13325" width="13.83203125" style="170" customWidth="1"/>
    <col min="13326" max="13568" width="9.33203125" style="170"/>
    <col min="13569" max="13569" width="19.5" style="170" customWidth="1"/>
    <col min="13570" max="13570" width="13" style="170" customWidth="1"/>
    <col min="13571" max="13571" width="8.6640625" style="170" customWidth="1"/>
    <col min="13572" max="13572" width="11" style="170" customWidth="1"/>
    <col min="13573" max="13573" width="11.6640625" style="170" customWidth="1"/>
    <col min="13574" max="13574" width="11.33203125" style="170" customWidth="1"/>
    <col min="13575" max="13575" width="11.1640625" style="170" customWidth="1"/>
    <col min="13576" max="13576" width="11.33203125" style="170" customWidth="1"/>
    <col min="13577" max="13577" width="19.83203125" style="170" customWidth="1"/>
    <col min="13578" max="13578" width="12" style="170" customWidth="1"/>
    <col min="13579" max="13579" width="11.33203125" style="170" customWidth="1"/>
    <col min="13580" max="13580" width="9.33203125" style="170"/>
    <col min="13581" max="13581" width="13.83203125" style="170" customWidth="1"/>
    <col min="13582" max="13824" width="9.33203125" style="170"/>
    <col min="13825" max="13825" width="19.5" style="170" customWidth="1"/>
    <col min="13826" max="13826" width="13" style="170" customWidth="1"/>
    <col min="13827" max="13827" width="8.6640625" style="170" customWidth="1"/>
    <col min="13828" max="13828" width="11" style="170" customWidth="1"/>
    <col min="13829" max="13829" width="11.6640625" style="170" customWidth="1"/>
    <col min="13830" max="13830" width="11.33203125" style="170" customWidth="1"/>
    <col min="13831" max="13831" width="11.1640625" style="170" customWidth="1"/>
    <col min="13832" max="13832" width="11.33203125" style="170" customWidth="1"/>
    <col min="13833" max="13833" width="19.83203125" style="170" customWidth="1"/>
    <col min="13834" max="13834" width="12" style="170" customWidth="1"/>
    <col min="13835" max="13835" width="11.33203125" style="170" customWidth="1"/>
    <col min="13836" max="13836" width="9.33203125" style="170"/>
    <col min="13837" max="13837" width="13.83203125" style="170" customWidth="1"/>
    <col min="13838" max="14080" width="9.33203125" style="170"/>
    <col min="14081" max="14081" width="19.5" style="170" customWidth="1"/>
    <col min="14082" max="14082" width="13" style="170" customWidth="1"/>
    <col min="14083" max="14083" width="8.6640625" style="170" customWidth="1"/>
    <col min="14084" max="14084" width="11" style="170" customWidth="1"/>
    <col min="14085" max="14085" width="11.6640625" style="170" customWidth="1"/>
    <col min="14086" max="14086" width="11.33203125" style="170" customWidth="1"/>
    <col min="14087" max="14087" width="11.1640625" style="170" customWidth="1"/>
    <col min="14088" max="14088" width="11.33203125" style="170" customWidth="1"/>
    <col min="14089" max="14089" width="19.83203125" style="170" customWidth="1"/>
    <col min="14090" max="14090" width="12" style="170" customWidth="1"/>
    <col min="14091" max="14091" width="11.33203125" style="170" customWidth="1"/>
    <col min="14092" max="14092" width="9.33203125" style="170"/>
    <col min="14093" max="14093" width="13.83203125" style="170" customWidth="1"/>
    <col min="14094" max="14336" width="9.33203125" style="170"/>
    <col min="14337" max="14337" width="19.5" style="170" customWidth="1"/>
    <col min="14338" max="14338" width="13" style="170" customWidth="1"/>
    <col min="14339" max="14339" width="8.6640625" style="170" customWidth="1"/>
    <col min="14340" max="14340" width="11" style="170" customWidth="1"/>
    <col min="14341" max="14341" width="11.6640625" style="170" customWidth="1"/>
    <col min="14342" max="14342" width="11.33203125" style="170" customWidth="1"/>
    <col min="14343" max="14343" width="11.1640625" style="170" customWidth="1"/>
    <col min="14344" max="14344" width="11.33203125" style="170" customWidth="1"/>
    <col min="14345" max="14345" width="19.83203125" style="170" customWidth="1"/>
    <col min="14346" max="14346" width="12" style="170" customWidth="1"/>
    <col min="14347" max="14347" width="11.33203125" style="170" customWidth="1"/>
    <col min="14348" max="14348" width="9.33203125" style="170"/>
    <col min="14349" max="14349" width="13.83203125" style="170" customWidth="1"/>
    <col min="14350" max="14592" width="9.33203125" style="170"/>
    <col min="14593" max="14593" width="19.5" style="170" customWidth="1"/>
    <col min="14594" max="14594" width="13" style="170" customWidth="1"/>
    <col min="14595" max="14595" width="8.6640625" style="170" customWidth="1"/>
    <col min="14596" max="14596" width="11" style="170" customWidth="1"/>
    <col min="14597" max="14597" width="11.6640625" style="170" customWidth="1"/>
    <col min="14598" max="14598" width="11.33203125" style="170" customWidth="1"/>
    <col min="14599" max="14599" width="11.1640625" style="170" customWidth="1"/>
    <col min="14600" max="14600" width="11.33203125" style="170" customWidth="1"/>
    <col min="14601" max="14601" width="19.83203125" style="170" customWidth="1"/>
    <col min="14602" max="14602" width="12" style="170" customWidth="1"/>
    <col min="14603" max="14603" width="11.33203125" style="170" customWidth="1"/>
    <col min="14604" max="14604" width="9.33203125" style="170"/>
    <col min="14605" max="14605" width="13.83203125" style="170" customWidth="1"/>
    <col min="14606" max="14848" width="9.33203125" style="170"/>
    <col min="14849" max="14849" width="19.5" style="170" customWidth="1"/>
    <col min="14850" max="14850" width="13" style="170" customWidth="1"/>
    <col min="14851" max="14851" width="8.6640625" style="170" customWidth="1"/>
    <col min="14852" max="14852" width="11" style="170" customWidth="1"/>
    <col min="14853" max="14853" width="11.6640625" style="170" customWidth="1"/>
    <col min="14854" max="14854" width="11.33203125" style="170" customWidth="1"/>
    <col min="14855" max="14855" width="11.1640625" style="170" customWidth="1"/>
    <col min="14856" max="14856" width="11.33203125" style="170" customWidth="1"/>
    <col min="14857" max="14857" width="19.83203125" style="170" customWidth="1"/>
    <col min="14858" max="14858" width="12" style="170" customWidth="1"/>
    <col min="14859" max="14859" width="11.33203125" style="170" customWidth="1"/>
    <col min="14860" max="14860" width="9.33203125" style="170"/>
    <col min="14861" max="14861" width="13.83203125" style="170" customWidth="1"/>
    <col min="14862" max="15104" width="9.33203125" style="170"/>
    <col min="15105" max="15105" width="19.5" style="170" customWidth="1"/>
    <col min="15106" max="15106" width="13" style="170" customWidth="1"/>
    <col min="15107" max="15107" width="8.6640625" style="170" customWidth="1"/>
    <col min="15108" max="15108" width="11" style="170" customWidth="1"/>
    <col min="15109" max="15109" width="11.6640625" style="170" customWidth="1"/>
    <col min="15110" max="15110" width="11.33203125" style="170" customWidth="1"/>
    <col min="15111" max="15111" width="11.1640625" style="170" customWidth="1"/>
    <col min="15112" max="15112" width="11.33203125" style="170" customWidth="1"/>
    <col min="15113" max="15113" width="19.83203125" style="170" customWidth="1"/>
    <col min="15114" max="15114" width="12" style="170" customWidth="1"/>
    <col min="15115" max="15115" width="11.33203125" style="170" customWidth="1"/>
    <col min="15116" max="15116" width="9.33203125" style="170"/>
    <col min="15117" max="15117" width="13.83203125" style="170" customWidth="1"/>
    <col min="15118" max="15360" width="9.33203125" style="170"/>
    <col min="15361" max="15361" width="19.5" style="170" customWidth="1"/>
    <col min="15362" max="15362" width="13" style="170" customWidth="1"/>
    <col min="15363" max="15363" width="8.6640625" style="170" customWidth="1"/>
    <col min="15364" max="15364" width="11" style="170" customWidth="1"/>
    <col min="15365" max="15365" width="11.6640625" style="170" customWidth="1"/>
    <col min="15366" max="15366" width="11.33203125" style="170" customWidth="1"/>
    <col min="15367" max="15367" width="11.1640625" style="170" customWidth="1"/>
    <col min="15368" max="15368" width="11.33203125" style="170" customWidth="1"/>
    <col min="15369" max="15369" width="19.83203125" style="170" customWidth="1"/>
    <col min="15370" max="15370" width="12" style="170" customWidth="1"/>
    <col min="15371" max="15371" width="11.33203125" style="170" customWidth="1"/>
    <col min="15372" max="15372" width="9.33203125" style="170"/>
    <col min="15373" max="15373" width="13.83203125" style="170" customWidth="1"/>
    <col min="15374" max="15616" width="9.33203125" style="170"/>
    <col min="15617" max="15617" width="19.5" style="170" customWidth="1"/>
    <col min="15618" max="15618" width="13" style="170" customWidth="1"/>
    <col min="15619" max="15619" width="8.6640625" style="170" customWidth="1"/>
    <col min="15620" max="15620" width="11" style="170" customWidth="1"/>
    <col min="15621" max="15621" width="11.6640625" style="170" customWidth="1"/>
    <col min="15622" max="15622" width="11.33203125" style="170" customWidth="1"/>
    <col min="15623" max="15623" width="11.1640625" style="170" customWidth="1"/>
    <col min="15624" max="15624" width="11.33203125" style="170" customWidth="1"/>
    <col min="15625" max="15625" width="19.83203125" style="170" customWidth="1"/>
    <col min="15626" max="15626" width="12" style="170" customWidth="1"/>
    <col min="15627" max="15627" width="11.33203125" style="170" customWidth="1"/>
    <col min="15628" max="15628" width="9.33203125" style="170"/>
    <col min="15629" max="15629" width="13.83203125" style="170" customWidth="1"/>
    <col min="15630" max="15872" width="9.33203125" style="170"/>
    <col min="15873" max="15873" width="19.5" style="170" customWidth="1"/>
    <col min="15874" max="15874" width="13" style="170" customWidth="1"/>
    <col min="15875" max="15875" width="8.6640625" style="170" customWidth="1"/>
    <col min="15876" max="15876" width="11" style="170" customWidth="1"/>
    <col min="15877" max="15877" width="11.6640625" style="170" customWidth="1"/>
    <col min="15878" max="15878" width="11.33203125" style="170" customWidth="1"/>
    <col min="15879" max="15879" width="11.1640625" style="170" customWidth="1"/>
    <col min="15880" max="15880" width="11.33203125" style="170" customWidth="1"/>
    <col min="15881" max="15881" width="19.83203125" style="170" customWidth="1"/>
    <col min="15882" max="15882" width="12" style="170" customWidth="1"/>
    <col min="15883" max="15883" width="11.33203125" style="170" customWidth="1"/>
    <col min="15884" max="15884" width="9.33203125" style="170"/>
    <col min="15885" max="15885" width="13.83203125" style="170" customWidth="1"/>
    <col min="15886" max="16128" width="9.33203125" style="170"/>
    <col min="16129" max="16129" width="19.5" style="170" customWidth="1"/>
    <col min="16130" max="16130" width="13" style="170" customWidth="1"/>
    <col min="16131" max="16131" width="8.6640625" style="170" customWidth="1"/>
    <col min="16132" max="16132" width="11" style="170" customWidth="1"/>
    <col min="16133" max="16133" width="11.6640625" style="170" customWidth="1"/>
    <col min="16134" max="16134" width="11.33203125" style="170" customWidth="1"/>
    <col min="16135" max="16135" width="11.1640625" style="170" customWidth="1"/>
    <col min="16136" max="16136" width="11.33203125" style="170" customWidth="1"/>
    <col min="16137" max="16137" width="19.83203125" style="170" customWidth="1"/>
    <col min="16138" max="16138" width="12" style="170" customWidth="1"/>
    <col min="16139" max="16139" width="11.33203125" style="170" customWidth="1"/>
    <col min="16140" max="16140" width="9.33203125" style="170"/>
    <col min="16141" max="16141" width="13.83203125" style="170" customWidth="1"/>
    <col min="16142" max="16384" width="9.33203125" style="170"/>
  </cols>
  <sheetData>
    <row r="1" spans="1:14" ht="12.75" customHeight="1" x14ac:dyDescent="0.2">
      <c r="A1" s="1920" t="s">
        <v>0</v>
      </c>
      <c r="B1" s="315" t="s">
        <v>803</v>
      </c>
      <c r="C1" s="315" t="s">
        <v>919</v>
      </c>
      <c r="D1" s="315" t="s">
        <v>920</v>
      </c>
      <c r="E1" s="315" t="s">
        <v>921</v>
      </c>
      <c r="F1" s="315" t="s">
        <v>922</v>
      </c>
      <c r="G1" s="315" t="s">
        <v>923</v>
      </c>
      <c r="H1" s="315" t="s">
        <v>924</v>
      </c>
      <c r="I1" s="316" t="s">
        <v>757</v>
      </c>
      <c r="J1" s="315" t="s">
        <v>925</v>
      </c>
      <c r="K1" s="315" t="s">
        <v>926</v>
      </c>
      <c r="L1" s="316" t="s">
        <v>37</v>
      </c>
      <c r="M1" s="316" t="s">
        <v>763</v>
      </c>
    </row>
    <row r="2" spans="1:14" ht="90.75" customHeight="1" x14ac:dyDescent="0.2">
      <c r="A2" s="1921"/>
      <c r="B2" s="317" t="s">
        <v>927</v>
      </c>
      <c r="C2" s="317" t="s">
        <v>928</v>
      </c>
      <c r="D2" s="317" t="s">
        <v>929</v>
      </c>
      <c r="E2" s="317" t="s">
        <v>930</v>
      </c>
      <c r="F2" s="317" t="s">
        <v>931</v>
      </c>
      <c r="G2" s="317" t="s">
        <v>932</v>
      </c>
      <c r="H2" s="317" t="s">
        <v>933</v>
      </c>
      <c r="I2" s="318" t="s">
        <v>934</v>
      </c>
      <c r="J2" s="317" t="s">
        <v>935</v>
      </c>
      <c r="K2" s="317" t="s">
        <v>936</v>
      </c>
      <c r="L2" s="318" t="s">
        <v>937</v>
      </c>
      <c r="M2" s="319" t="s">
        <v>938</v>
      </c>
    </row>
    <row r="3" spans="1:14" ht="17.25" customHeight="1" x14ac:dyDescent="0.2">
      <c r="A3" s="320" t="s">
        <v>551</v>
      </c>
      <c r="B3" s="440">
        <v>26454</v>
      </c>
      <c r="C3" s="440"/>
      <c r="D3" s="438">
        <v>2315063</v>
      </c>
      <c r="E3" s="440">
        <v>206778</v>
      </c>
      <c r="F3" s="440">
        <v>2097607</v>
      </c>
      <c r="G3" s="438">
        <v>28011</v>
      </c>
      <c r="H3" s="438">
        <v>51959</v>
      </c>
      <c r="I3" s="333">
        <f t="shared" ref="I3:I20" si="0">SUM(B3+C3+D3-E3-F3-G3-H3)</f>
        <v>-42838</v>
      </c>
      <c r="J3" s="440">
        <v>446</v>
      </c>
      <c r="K3" s="438"/>
      <c r="L3" s="333">
        <f t="shared" ref="L3:L20" si="1">SUM(J3-K3)</f>
        <v>446</v>
      </c>
      <c r="M3" s="333">
        <f t="shared" ref="M3:M20" si="2">SUM(L3,I3)</f>
        <v>-42392</v>
      </c>
    </row>
    <row r="4" spans="1:14" ht="19.5" customHeight="1" x14ac:dyDescent="0.2">
      <c r="A4" s="320" t="s">
        <v>864</v>
      </c>
      <c r="B4" s="440">
        <v>558181</v>
      </c>
      <c r="C4" s="440"/>
      <c r="D4" s="438">
        <v>1194778</v>
      </c>
      <c r="E4" s="440">
        <v>1281396</v>
      </c>
      <c r="F4" s="440">
        <v>389829</v>
      </c>
      <c r="G4" s="438">
        <v>30717</v>
      </c>
      <c r="H4" s="438">
        <v>18823</v>
      </c>
      <c r="I4" s="333">
        <f t="shared" si="0"/>
        <v>32194</v>
      </c>
      <c r="J4" s="440">
        <v>11765</v>
      </c>
      <c r="K4" s="438"/>
      <c r="L4" s="333">
        <f t="shared" si="1"/>
        <v>11765</v>
      </c>
      <c r="M4" s="333">
        <f t="shared" si="2"/>
        <v>43959</v>
      </c>
    </row>
    <row r="5" spans="1:14" ht="15" customHeight="1" x14ac:dyDescent="0.2">
      <c r="A5" s="321" t="s">
        <v>939</v>
      </c>
      <c r="B5" s="440">
        <v>76910</v>
      </c>
      <c r="C5" s="440"/>
      <c r="D5" s="438">
        <v>1141756</v>
      </c>
      <c r="E5" s="440">
        <v>175513</v>
      </c>
      <c r="F5" s="440">
        <v>965171</v>
      </c>
      <c r="G5" s="438">
        <v>30968</v>
      </c>
      <c r="H5" s="438">
        <v>39116</v>
      </c>
      <c r="I5" s="333">
        <f t="shared" si="0"/>
        <v>7898</v>
      </c>
      <c r="J5" s="440">
        <v>4166</v>
      </c>
      <c r="K5" s="438"/>
      <c r="L5" s="333">
        <f t="shared" si="1"/>
        <v>4166</v>
      </c>
      <c r="M5" s="333">
        <f t="shared" si="2"/>
        <v>12064</v>
      </c>
    </row>
    <row r="6" spans="1:14" ht="39" customHeight="1" x14ac:dyDescent="0.2">
      <c r="A6" s="322" t="s">
        <v>940</v>
      </c>
      <c r="B6" s="440"/>
      <c r="C6" s="440"/>
      <c r="D6" s="438">
        <v>415480</v>
      </c>
      <c r="E6" s="440">
        <v>25081</v>
      </c>
      <c r="F6" s="440">
        <v>350176</v>
      </c>
      <c r="G6" s="438">
        <v>4987</v>
      </c>
      <c r="H6" s="438">
        <v>16090</v>
      </c>
      <c r="I6" s="333">
        <f t="shared" si="0"/>
        <v>19146</v>
      </c>
      <c r="J6" s="440">
        <v>3720</v>
      </c>
      <c r="K6" s="438"/>
      <c r="L6" s="333">
        <f t="shared" si="1"/>
        <v>3720</v>
      </c>
      <c r="M6" s="333">
        <f t="shared" si="2"/>
        <v>22866</v>
      </c>
    </row>
    <row r="7" spans="1:14" ht="24.95" customHeight="1" x14ac:dyDescent="0.2">
      <c r="A7" s="321" t="s">
        <v>941</v>
      </c>
      <c r="B7" s="440">
        <v>10304</v>
      </c>
      <c r="C7" s="440"/>
      <c r="D7" s="438">
        <v>679739</v>
      </c>
      <c r="E7" s="440">
        <v>72286</v>
      </c>
      <c r="F7" s="440">
        <v>600203</v>
      </c>
      <c r="G7" s="438">
        <v>13353</v>
      </c>
      <c r="H7" s="438">
        <v>15734</v>
      </c>
      <c r="I7" s="333">
        <f t="shared" si="0"/>
        <v>-11533</v>
      </c>
      <c r="J7" s="440">
        <v>766</v>
      </c>
      <c r="K7" s="438"/>
      <c r="L7" s="333">
        <f t="shared" si="1"/>
        <v>766</v>
      </c>
      <c r="M7" s="333">
        <f t="shared" si="2"/>
        <v>-10767</v>
      </c>
    </row>
    <row r="8" spans="1:14" ht="24.95" customHeight="1" x14ac:dyDescent="0.2">
      <c r="A8" s="321" t="s">
        <v>942</v>
      </c>
      <c r="B8" s="440">
        <v>13201</v>
      </c>
      <c r="C8" s="440"/>
      <c r="D8" s="438">
        <v>517165</v>
      </c>
      <c r="E8" s="440">
        <v>99576</v>
      </c>
      <c r="F8" s="440">
        <v>415289</v>
      </c>
      <c r="G8" s="438">
        <v>10035</v>
      </c>
      <c r="H8" s="438">
        <v>17644</v>
      </c>
      <c r="I8" s="333">
        <f t="shared" si="0"/>
        <v>-12178</v>
      </c>
      <c r="J8" s="440">
        <v>675</v>
      </c>
      <c r="K8" s="438"/>
      <c r="L8" s="333">
        <f t="shared" si="1"/>
        <v>675</v>
      </c>
      <c r="M8" s="333">
        <f t="shared" si="2"/>
        <v>-11503</v>
      </c>
    </row>
    <row r="9" spans="1:14" ht="24.95" customHeight="1" x14ac:dyDescent="0.2">
      <c r="A9" s="321" t="s">
        <v>557</v>
      </c>
      <c r="B9" s="440">
        <v>11852</v>
      </c>
      <c r="C9" s="440"/>
      <c r="D9" s="438">
        <v>596788</v>
      </c>
      <c r="E9" s="440">
        <v>125791</v>
      </c>
      <c r="F9" s="440">
        <v>468455</v>
      </c>
      <c r="G9" s="438">
        <v>13592</v>
      </c>
      <c r="H9" s="438">
        <v>21976</v>
      </c>
      <c r="I9" s="333">
        <f t="shared" si="0"/>
        <v>-21174</v>
      </c>
      <c r="J9" s="440">
        <v>440</v>
      </c>
      <c r="K9" s="438"/>
      <c r="L9" s="333">
        <f t="shared" si="1"/>
        <v>440</v>
      </c>
      <c r="M9" s="333">
        <f t="shared" si="2"/>
        <v>-20734</v>
      </c>
      <c r="N9" s="170" t="s">
        <v>943</v>
      </c>
    </row>
    <row r="10" spans="1:14" ht="23.25" customHeight="1" x14ac:dyDescent="0.2">
      <c r="A10" s="321" t="s">
        <v>944</v>
      </c>
      <c r="B10" s="440">
        <v>8412</v>
      </c>
      <c r="C10" s="440"/>
      <c r="D10" s="438">
        <v>548274</v>
      </c>
      <c r="E10" s="440">
        <v>71465</v>
      </c>
      <c r="F10" s="440">
        <v>461999</v>
      </c>
      <c r="G10" s="438">
        <v>10900</v>
      </c>
      <c r="H10" s="438">
        <v>14354</v>
      </c>
      <c r="I10" s="333">
        <f t="shared" si="0"/>
        <v>-2032</v>
      </c>
      <c r="J10" s="440">
        <v>399</v>
      </c>
      <c r="K10" s="438"/>
      <c r="L10" s="333">
        <f t="shared" si="1"/>
        <v>399</v>
      </c>
      <c r="M10" s="333">
        <f t="shared" si="2"/>
        <v>-1633</v>
      </c>
    </row>
    <row r="11" spans="1:14" ht="24" customHeight="1" x14ac:dyDescent="0.2">
      <c r="A11" s="115" t="s">
        <v>559</v>
      </c>
      <c r="B11" s="440"/>
      <c r="C11" s="440"/>
      <c r="D11" s="438">
        <v>106014</v>
      </c>
      <c r="E11" s="440">
        <v>2673</v>
      </c>
      <c r="F11" s="440">
        <v>100305</v>
      </c>
      <c r="G11" s="438">
        <v>696</v>
      </c>
      <c r="H11" s="438">
        <v>810</v>
      </c>
      <c r="I11" s="333">
        <f t="shared" si="0"/>
        <v>1530</v>
      </c>
      <c r="J11" s="440">
        <v>33</v>
      </c>
      <c r="K11" s="438"/>
      <c r="L11" s="333">
        <f t="shared" si="1"/>
        <v>33</v>
      </c>
      <c r="M11" s="333">
        <f t="shared" si="2"/>
        <v>1563</v>
      </c>
    </row>
    <row r="12" spans="1:14" ht="23.25" customHeight="1" x14ac:dyDescent="0.2">
      <c r="A12" s="323" t="s">
        <v>560</v>
      </c>
      <c r="B12" s="440">
        <v>110448</v>
      </c>
      <c r="C12" s="440"/>
      <c r="D12" s="438">
        <v>508814</v>
      </c>
      <c r="E12" s="440">
        <v>224744</v>
      </c>
      <c r="F12" s="440">
        <v>363903</v>
      </c>
      <c r="G12" s="438">
        <v>54998</v>
      </c>
      <c r="H12" s="438">
        <v>26998</v>
      </c>
      <c r="I12" s="333">
        <f t="shared" si="0"/>
        <v>-51381</v>
      </c>
      <c r="J12" s="440">
        <v>664</v>
      </c>
      <c r="K12" s="438"/>
      <c r="L12" s="333">
        <f t="shared" si="1"/>
        <v>664</v>
      </c>
      <c r="M12" s="333">
        <f t="shared" si="2"/>
        <v>-50717</v>
      </c>
    </row>
    <row r="13" spans="1:14" ht="15" customHeight="1" x14ac:dyDescent="0.2">
      <c r="A13" s="321" t="s">
        <v>945</v>
      </c>
      <c r="B13" s="440">
        <v>3216</v>
      </c>
      <c r="C13" s="440"/>
      <c r="D13" s="438">
        <v>34793</v>
      </c>
      <c r="E13" s="440">
        <v>5957</v>
      </c>
      <c r="F13" s="440">
        <v>29315</v>
      </c>
      <c r="G13" s="438">
        <v>977</v>
      </c>
      <c r="H13" s="438">
        <v>915</v>
      </c>
      <c r="I13" s="333">
        <f t="shared" si="0"/>
        <v>845</v>
      </c>
      <c r="J13" s="440">
        <v>67</v>
      </c>
      <c r="K13" s="438"/>
      <c r="L13" s="333">
        <f t="shared" si="1"/>
        <v>67</v>
      </c>
      <c r="M13" s="333">
        <f t="shared" si="2"/>
        <v>912</v>
      </c>
    </row>
    <row r="14" spans="1:14" ht="23.25" customHeight="1" x14ac:dyDescent="0.2">
      <c r="A14" s="321" t="s">
        <v>562</v>
      </c>
      <c r="B14" s="440">
        <v>5075</v>
      </c>
      <c r="C14" s="440"/>
      <c r="D14" s="438">
        <v>526733</v>
      </c>
      <c r="E14" s="440">
        <v>92437</v>
      </c>
      <c r="F14" s="440">
        <v>315985</v>
      </c>
      <c r="G14" s="438">
        <v>88801</v>
      </c>
      <c r="H14" s="438">
        <v>15827</v>
      </c>
      <c r="I14" s="333">
        <f t="shared" si="0"/>
        <v>18758</v>
      </c>
      <c r="J14" s="440">
        <v>1979</v>
      </c>
      <c r="K14" s="438"/>
      <c r="L14" s="333">
        <f t="shared" si="1"/>
        <v>1979</v>
      </c>
      <c r="M14" s="333">
        <f t="shared" si="2"/>
        <v>20737</v>
      </c>
    </row>
    <row r="15" spans="1:14" ht="37.5" customHeight="1" x14ac:dyDescent="0.2">
      <c r="A15" s="200" t="s">
        <v>1354</v>
      </c>
      <c r="B15" s="440">
        <v>84830</v>
      </c>
      <c r="C15" s="440">
        <v>498</v>
      </c>
      <c r="D15" s="438">
        <v>800232</v>
      </c>
      <c r="E15" s="440">
        <v>210664</v>
      </c>
      <c r="F15" s="440">
        <v>388442</v>
      </c>
      <c r="G15" s="438">
        <v>254514</v>
      </c>
      <c r="H15" s="438">
        <v>32447</v>
      </c>
      <c r="I15" s="333">
        <f t="shared" si="0"/>
        <v>-507</v>
      </c>
      <c r="J15" s="440">
        <v>4256</v>
      </c>
      <c r="K15" s="438">
        <v>13</v>
      </c>
      <c r="L15" s="333">
        <f t="shared" si="1"/>
        <v>4243</v>
      </c>
      <c r="M15" s="333">
        <f t="shared" si="2"/>
        <v>3736</v>
      </c>
    </row>
    <row r="16" spans="1:14" ht="18.75" customHeight="1" x14ac:dyDescent="0.2">
      <c r="A16" s="324" t="s">
        <v>686</v>
      </c>
      <c r="B16" s="440">
        <v>293343</v>
      </c>
      <c r="C16" s="440"/>
      <c r="D16" s="438">
        <v>823170</v>
      </c>
      <c r="E16" s="440">
        <v>265187</v>
      </c>
      <c r="F16" s="440">
        <v>832633</v>
      </c>
      <c r="G16" s="438">
        <v>31340</v>
      </c>
      <c r="H16" s="438">
        <v>8327</v>
      </c>
      <c r="I16" s="333">
        <f t="shared" si="0"/>
        <v>-20974</v>
      </c>
      <c r="J16" s="439">
        <v>2989</v>
      </c>
      <c r="K16" s="439"/>
      <c r="L16" s="333">
        <f t="shared" si="1"/>
        <v>2989</v>
      </c>
      <c r="M16" s="333">
        <f t="shared" si="2"/>
        <v>-17985</v>
      </c>
    </row>
    <row r="17" spans="1:13" ht="18.75" customHeight="1" x14ac:dyDescent="0.2">
      <c r="A17" s="324" t="s">
        <v>564</v>
      </c>
      <c r="B17" s="440">
        <v>28052</v>
      </c>
      <c r="C17" s="440"/>
      <c r="D17" s="438">
        <v>168002</v>
      </c>
      <c r="E17" s="440">
        <v>56990</v>
      </c>
      <c r="F17" s="440">
        <v>137215</v>
      </c>
      <c r="G17" s="438">
        <v>6139</v>
      </c>
      <c r="H17" s="438">
        <v>1590</v>
      </c>
      <c r="I17" s="333">
        <f t="shared" si="0"/>
        <v>-5880</v>
      </c>
      <c r="J17" s="440">
        <v>724</v>
      </c>
      <c r="K17" s="438">
        <v>28</v>
      </c>
      <c r="L17" s="333">
        <f t="shared" si="1"/>
        <v>696</v>
      </c>
      <c r="M17" s="333">
        <f t="shared" si="2"/>
        <v>-5184</v>
      </c>
    </row>
    <row r="18" spans="1:13" ht="18" customHeight="1" x14ac:dyDescent="0.2">
      <c r="A18" s="321" t="s">
        <v>946</v>
      </c>
      <c r="B18" s="440">
        <v>97433</v>
      </c>
      <c r="C18" s="440"/>
      <c r="D18" s="438">
        <v>153820</v>
      </c>
      <c r="E18" s="440">
        <v>93978</v>
      </c>
      <c r="F18" s="440">
        <v>142963</v>
      </c>
      <c r="G18" s="438">
        <v>29287</v>
      </c>
      <c r="H18" s="438">
        <v>16266</v>
      </c>
      <c r="I18" s="333">
        <f t="shared" si="0"/>
        <v>-31241</v>
      </c>
      <c r="J18" s="440">
        <v>1310</v>
      </c>
      <c r="K18" s="438">
        <v>16</v>
      </c>
      <c r="L18" s="333">
        <f t="shared" si="1"/>
        <v>1294</v>
      </c>
      <c r="M18" s="333">
        <f t="shared" si="2"/>
        <v>-29947</v>
      </c>
    </row>
    <row r="19" spans="1:13" ht="19.5" customHeight="1" x14ac:dyDescent="0.2">
      <c r="A19" s="324" t="s">
        <v>566</v>
      </c>
      <c r="B19" s="440">
        <v>97860</v>
      </c>
      <c r="C19" s="440"/>
      <c r="D19" s="438">
        <v>9455</v>
      </c>
      <c r="E19" s="440">
        <v>35100</v>
      </c>
      <c r="F19" s="440">
        <v>81793</v>
      </c>
      <c r="G19" s="438">
        <v>10857</v>
      </c>
      <c r="H19" s="438">
        <v>-4213</v>
      </c>
      <c r="I19" s="333">
        <f t="shared" si="0"/>
        <v>-16222</v>
      </c>
      <c r="J19" s="440">
        <v>634</v>
      </c>
      <c r="K19" s="438"/>
      <c r="L19" s="333">
        <f t="shared" si="1"/>
        <v>634</v>
      </c>
      <c r="M19" s="333">
        <f t="shared" si="2"/>
        <v>-15588</v>
      </c>
    </row>
    <row r="20" spans="1:13" ht="19.5" customHeight="1" x14ac:dyDescent="0.2">
      <c r="A20" s="437" t="s">
        <v>1353</v>
      </c>
      <c r="B20" s="440">
        <v>34822</v>
      </c>
      <c r="C20" s="440"/>
      <c r="D20" s="438">
        <v>69150</v>
      </c>
      <c r="E20" s="440">
        <v>39239</v>
      </c>
      <c r="F20" s="440">
        <v>42860</v>
      </c>
      <c r="G20" s="438">
        <v>17786</v>
      </c>
      <c r="H20" s="438">
        <v>1558</v>
      </c>
      <c r="I20" s="333">
        <f t="shared" si="0"/>
        <v>2529</v>
      </c>
      <c r="J20" s="440">
        <v>522</v>
      </c>
      <c r="K20" s="438">
        <v>1</v>
      </c>
      <c r="L20" s="333">
        <f t="shared" si="1"/>
        <v>521</v>
      </c>
      <c r="M20" s="333">
        <f t="shared" si="2"/>
        <v>3050</v>
      </c>
    </row>
    <row r="21" spans="1:13" ht="27" customHeight="1" x14ac:dyDescent="0.2">
      <c r="A21" s="325" t="s">
        <v>687</v>
      </c>
      <c r="B21" s="334">
        <f t="shared" ref="B21:M21" si="3">SUM(B3:B20)</f>
        <v>1460393</v>
      </c>
      <c r="C21" s="334">
        <f t="shared" si="3"/>
        <v>498</v>
      </c>
      <c r="D21" s="334">
        <f t="shared" si="3"/>
        <v>10609226</v>
      </c>
      <c r="E21" s="334">
        <f t="shared" si="3"/>
        <v>3084855</v>
      </c>
      <c r="F21" s="334">
        <f t="shared" si="3"/>
        <v>8184143</v>
      </c>
      <c r="G21" s="334">
        <f t="shared" si="3"/>
        <v>637958</v>
      </c>
      <c r="H21" s="334">
        <f t="shared" si="3"/>
        <v>296221</v>
      </c>
      <c r="I21" s="334">
        <f t="shared" si="3"/>
        <v>-133060</v>
      </c>
      <c r="J21" s="334">
        <f t="shared" si="3"/>
        <v>35555</v>
      </c>
      <c r="K21" s="334">
        <f t="shared" si="3"/>
        <v>58</v>
      </c>
      <c r="L21" s="334">
        <f t="shared" si="3"/>
        <v>35497</v>
      </c>
      <c r="M21" s="334">
        <f t="shared" si="3"/>
        <v>-97563</v>
      </c>
    </row>
    <row r="22" spans="1:13" ht="19.5" customHeight="1" x14ac:dyDescent="0.2">
      <c r="A22" s="326" t="s">
        <v>688</v>
      </c>
      <c r="B22" s="445">
        <v>11589026</v>
      </c>
      <c r="C22" s="445"/>
      <c r="D22" s="447">
        <v>10272532</v>
      </c>
      <c r="E22" s="445">
        <v>2464273</v>
      </c>
      <c r="F22" s="445">
        <v>535995</v>
      </c>
      <c r="G22" s="447">
        <v>2721875</v>
      </c>
      <c r="H22" s="447">
        <v>18297455</v>
      </c>
      <c r="I22" s="333">
        <f>SUM(B22+C22+D22-E22-F22-G22-H22)</f>
        <v>-2158040</v>
      </c>
      <c r="J22" s="445">
        <v>1488919</v>
      </c>
      <c r="K22" s="447">
        <v>133159</v>
      </c>
      <c r="L22" s="333">
        <f>SUM(J22-K22)</f>
        <v>1355760</v>
      </c>
      <c r="M22" s="333">
        <f>SUM(L22,I22)</f>
        <v>-802280</v>
      </c>
    </row>
    <row r="23" spans="1:13" ht="18" customHeight="1" x14ac:dyDescent="0.2">
      <c r="A23" s="327" t="s">
        <v>786</v>
      </c>
      <c r="B23" s="334">
        <f t="shared" ref="B23:L23" si="4">SUM(B21:B22)</f>
        <v>13049419</v>
      </c>
      <c r="C23" s="334">
        <f t="shared" si="4"/>
        <v>498</v>
      </c>
      <c r="D23" s="334">
        <f t="shared" si="4"/>
        <v>20881758</v>
      </c>
      <c r="E23" s="334">
        <f t="shared" si="4"/>
        <v>5549128</v>
      </c>
      <c r="F23" s="334">
        <f t="shared" si="4"/>
        <v>8720138</v>
      </c>
      <c r="G23" s="334">
        <f t="shared" si="4"/>
        <v>3359833</v>
      </c>
      <c r="H23" s="334">
        <f t="shared" si="4"/>
        <v>18593676</v>
      </c>
      <c r="I23" s="335">
        <f>SUM(B23+C23+D23-E23-F23-G23-H23)</f>
        <v>-2291100</v>
      </c>
      <c r="J23" s="334">
        <f t="shared" si="4"/>
        <v>1524474</v>
      </c>
      <c r="K23" s="334">
        <f t="shared" si="4"/>
        <v>133217</v>
      </c>
      <c r="L23" s="334">
        <f t="shared" si="4"/>
        <v>1391257</v>
      </c>
      <c r="M23" s="335">
        <f>SUM(L23,I23)</f>
        <v>-899843</v>
      </c>
    </row>
    <row r="24" spans="1:13" x14ac:dyDescent="0.2">
      <c r="A24" s="239"/>
      <c r="B24" s="239"/>
      <c r="C24" s="239"/>
      <c r="D24" s="239"/>
      <c r="E24" s="239"/>
      <c r="F24" s="239"/>
      <c r="G24" s="239"/>
      <c r="H24" s="239"/>
      <c r="I24" s="239"/>
      <c r="J24" s="239"/>
      <c r="K24" s="239"/>
      <c r="L24" s="239"/>
      <c r="M24" s="239"/>
    </row>
    <row r="25" spans="1:13" x14ac:dyDescent="0.2">
      <c r="A25" s="239"/>
      <c r="B25" s="239"/>
      <c r="C25" s="239"/>
      <c r="D25" s="239"/>
      <c r="E25" s="239"/>
      <c r="F25" s="239"/>
      <c r="G25" s="239"/>
      <c r="H25" s="239"/>
      <c r="I25" s="239"/>
      <c r="J25" s="239"/>
      <c r="K25" s="239"/>
      <c r="L25" s="239"/>
      <c r="M25" s="239"/>
    </row>
    <row r="26" spans="1:13" x14ac:dyDescent="0.2">
      <c r="A26" s="239"/>
      <c r="B26" s="239"/>
      <c r="C26" s="239"/>
      <c r="D26" s="239"/>
      <c r="E26" s="239"/>
      <c r="F26" s="239"/>
      <c r="G26" s="239"/>
      <c r="H26" s="239"/>
      <c r="I26" s="239"/>
      <c r="J26" s="239"/>
      <c r="K26" s="239"/>
      <c r="L26" s="239"/>
      <c r="M26" s="239"/>
    </row>
    <row r="27" spans="1:13" x14ac:dyDescent="0.2">
      <c r="A27" s="239"/>
      <c r="B27" s="239"/>
      <c r="C27" s="239"/>
      <c r="D27" s="239"/>
      <c r="E27" s="239"/>
      <c r="F27" s="239"/>
      <c r="G27" s="239"/>
      <c r="H27" s="239"/>
      <c r="I27" s="239"/>
      <c r="J27" s="239"/>
      <c r="K27" s="239"/>
      <c r="L27" s="239"/>
      <c r="M27" s="239"/>
    </row>
    <row r="28" spans="1:13" x14ac:dyDescent="0.2">
      <c r="A28" s="239"/>
      <c r="B28" s="239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</row>
    <row r="29" spans="1:13" x14ac:dyDescent="0.2">
      <c r="A29" s="239"/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</row>
    <row r="30" spans="1:13" x14ac:dyDescent="0.2">
      <c r="A30" s="239"/>
      <c r="B30" s="239"/>
      <c r="C30" s="239"/>
      <c r="D30" s="239"/>
      <c r="E30" s="239"/>
      <c r="F30" s="239"/>
      <c r="G30" s="239"/>
      <c r="H30" s="239"/>
      <c r="I30" s="239"/>
      <c r="J30" s="239"/>
      <c r="K30" s="239"/>
      <c r="L30" s="239"/>
      <c r="M30" s="239"/>
    </row>
    <row r="31" spans="1:13" x14ac:dyDescent="0.2">
      <c r="A31" s="239"/>
      <c r="B31" s="239"/>
      <c r="C31" s="239"/>
      <c r="D31" s="239"/>
      <c r="E31" s="239"/>
      <c r="F31" s="239"/>
      <c r="G31" s="239"/>
      <c r="H31" s="239"/>
      <c r="I31" s="239"/>
      <c r="J31" s="239"/>
      <c r="K31" s="239"/>
      <c r="L31" s="239"/>
      <c r="M31" s="239"/>
    </row>
    <row r="32" spans="1:13" x14ac:dyDescent="0.2">
      <c r="A32" s="239"/>
      <c r="B32" s="239"/>
      <c r="C32" s="239"/>
      <c r="D32" s="239"/>
      <c r="E32" s="239"/>
      <c r="F32" s="239"/>
      <c r="G32" s="239"/>
      <c r="H32" s="239"/>
      <c r="I32" s="239"/>
      <c r="J32" s="239"/>
      <c r="K32" s="239"/>
      <c r="L32" s="239"/>
      <c r="M32" s="239"/>
    </row>
  </sheetData>
  <mergeCells count="1">
    <mergeCell ref="A1:A2"/>
  </mergeCells>
  <printOptions horizontalCentered="1" verticalCentered="1"/>
  <pageMargins left="0.39370078740157483" right="0.39370078740157483" top="0.9055118110236221" bottom="0.27559055118110237" header="0.39370078740157483" footer="0.51181102362204722"/>
  <pageSetup paperSize="9" scale="76" orientation="landscape" r:id="rId1"/>
  <headerFooter alignWithMargins="0">
    <oddHeader>&amp;C&amp;"Times New Roman CE,Félkövér dőlt"ZALAEGERSZEG MEGYEI  JOGÚ  VÁROS  ÖNKORMÁNYZATÁNAK EREDMÉNY KIMUTATÁSA
2025.  ÉVBEN
&amp;R&amp;"Times New Roman CE,Félkövér dőlt"28. melléklet
Adatok: E Ft-ban</oddHead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39"/>
  <sheetViews>
    <sheetView topLeftCell="A743" zoomScaleNormal="100" zoomScaleSheetLayoutView="100" workbookViewId="0">
      <selection activeCell="A921" sqref="A921"/>
    </sheetView>
  </sheetViews>
  <sheetFormatPr defaultColWidth="10.6640625" defaultRowHeight="14.25" x14ac:dyDescent="0.2"/>
  <cols>
    <col min="1" max="1" width="50" style="577" customWidth="1"/>
    <col min="2" max="2" width="36.33203125" style="577" customWidth="1"/>
    <col min="3" max="3" width="18.83203125" style="577" customWidth="1"/>
    <col min="4" max="4" width="16.5" style="577" customWidth="1"/>
    <col min="5" max="5" width="13.6640625" style="577" customWidth="1"/>
    <col min="6" max="6" width="21.1640625" style="577" customWidth="1"/>
    <col min="7" max="7" width="17.6640625" style="577" customWidth="1"/>
    <col min="8" max="8" width="10.5" style="577" hidden="1" customWidth="1"/>
    <col min="9" max="9" width="24.33203125" style="577" customWidth="1"/>
    <col min="10" max="10" width="28" style="622" customWidth="1"/>
    <col min="11" max="11" width="24.5" style="577" customWidth="1"/>
    <col min="12" max="12" width="22.6640625" style="577" customWidth="1"/>
    <col min="13" max="14" width="10.6640625" style="577"/>
    <col min="15" max="15" width="19.5" style="577" customWidth="1"/>
    <col min="16" max="16" width="20" style="577" customWidth="1"/>
    <col min="17" max="17" width="20.6640625" style="577" customWidth="1"/>
    <col min="18" max="19" width="10.6640625" style="577"/>
    <col min="20" max="20" width="22.5" style="577" customWidth="1"/>
    <col min="21" max="21" width="10.6640625" style="577"/>
    <col min="22" max="22" width="22.5" style="577" customWidth="1"/>
    <col min="23" max="23" width="23.5" style="577" customWidth="1"/>
    <col min="24" max="252" width="10.6640625" style="577"/>
    <col min="253" max="253" width="29.33203125" style="577" customWidth="1"/>
    <col min="254" max="254" width="16.6640625" style="577" customWidth="1"/>
    <col min="255" max="255" width="12.83203125" style="577" customWidth="1"/>
    <col min="256" max="256" width="16.5" style="577" customWidth="1"/>
    <col min="257" max="257" width="13.6640625" style="577" customWidth="1"/>
    <col min="258" max="258" width="13" style="577" customWidth="1"/>
    <col min="259" max="259" width="18" style="577" bestFit="1" customWidth="1"/>
    <col min="260" max="260" width="0" style="577" hidden="1" customWidth="1"/>
    <col min="261" max="261" width="16.5" style="577" customWidth="1"/>
    <col min="262" max="262" width="0" style="577" hidden="1" customWidth="1"/>
    <col min="263" max="263" width="16.6640625" style="577" bestFit="1" customWidth="1"/>
    <col min="264" max="264" width="23.33203125" style="577" customWidth="1"/>
    <col min="265" max="265" width="23.5" style="577" customWidth="1"/>
    <col min="266" max="266" width="23.83203125" style="577" customWidth="1"/>
    <col min="267" max="267" width="24.5" style="577" customWidth="1"/>
    <col min="268" max="268" width="22.6640625" style="577" customWidth="1"/>
    <col min="269" max="270" width="10.6640625" style="577"/>
    <col min="271" max="271" width="19.5" style="577" customWidth="1"/>
    <col min="272" max="272" width="20" style="577" customWidth="1"/>
    <col min="273" max="508" width="10.6640625" style="577"/>
    <col min="509" max="509" width="29.33203125" style="577" customWidth="1"/>
    <col min="510" max="510" width="16.6640625" style="577" customWidth="1"/>
    <col min="511" max="511" width="12.83203125" style="577" customWidth="1"/>
    <col min="512" max="512" width="16.5" style="577" customWidth="1"/>
    <col min="513" max="513" width="13.6640625" style="577" customWidth="1"/>
    <col min="514" max="514" width="13" style="577" customWidth="1"/>
    <col min="515" max="515" width="18" style="577" bestFit="1" customWidth="1"/>
    <col min="516" max="516" width="0" style="577" hidden="1" customWidth="1"/>
    <col min="517" max="517" width="16.5" style="577" customWidth="1"/>
    <col min="518" max="518" width="0" style="577" hidden="1" customWidth="1"/>
    <col min="519" max="519" width="16.6640625" style="577" bestFit="1" customWidth="1"/>
    <col min="520" max="520" width="23.33203125" style="577" customWidth="1"/>
    <col min="521" max="521" width="23.5" style="577" customWidth="1"/>
    <col min="522" max="522" width="23.83203125" style="577" customWidth="1"/>
    <col min="523" max="523" width="24.5" style="577" customWidth="1"/>
    <col min="524" max="524" width="22.6640625" style="577" customWidth="1"/>
    <col min="525" max="526" width="10.6640625" style="577"/>
    <col min="527" max="527" width="19.5" style="577" customWidth="1"/>
    <col min="528" max="528" width="20" style="577" customWidth="1"/>
    <col min="529" max="764" width="10.6640625" style="577"/>
    <col min="765" max="765" width="29.33203125" style="577" customWidth="1"/>
    <col min="766" max="766" width="16.6640625" style="577" customWidth="1"/>
    <col min="767" max="767" width="12.83203125" style="577" customWidth="1"/>
    <col min="768" max="768" width="16.5" style="577" customWidth="1"/>
    <col min="769" max="769" width="13.6640625" style="577" customWidth="1"/>
    <col min="770" max="770" width="13" style="577" customWidth="1"/>
    <col min="771" max="771" width="18" style="577" bestFit="1" customWidth="1"/>
    <col min="772" max="772" width="0" style="577" hidden="1" customWidth="1"/>
    <col min="773" max="773" width="16.5" style="577" customWidth="1"/>
    <col min="774" max="774" width="0" style="577" hidden="1" customWidth="1"/>
    <col min="775" max="775" width="16.6640625" style="577" bestFit="1" customWidth="1"/>
    <col min="776" max="776" width="23.33203125" style="577" customWidth="1"/>
    <col min="777" max="777" width="23.5" style="577" customWidth="1"/>
    <col min="778" max="778" width="23.83203125" style="577" customWidth="1"/>
    <col min="779" max="779" width="24.5" style="577" customWidth="1"/>
    <col min="780" max="780" width="22.6640625" style="577" customWidth="1"/>
    <col min="781" max="782" width="10.6640625" style="577"/>
    <col min="783" max="783" width="19.5" style="577" customWidth="1"/>
    <col min="784" max="784" width="20" style="577" customWidth="1"/>
    <col min="785" max="1020" width="10.6640625" style="577"/>
    <col min="1021" max="1021" width="29.33203125" style="577" customWidth="1"/>
    <col min="1022" max="1022" width="16.6640625" style="577" customWidth="1"/>
    <col min="1023" max="1023" width="12.83203125" style="577" customWidth="1"/>
    <col min="1024" max="1024" width="16.5" style="577" customWidth="1"/>
    <col min="1025" max="1025" width="13.6640625" style="577" customWidth="1"/>
    <col min="1026" max="1026" width="13" style="577" customWidth="1"/>
    <col min="1027" max="1027" width="18" style="577" bestFit="1" customWidth="1"/>
    <col min="1028" max="1028" width="0" style="577" hidden="1" customWidth="1"/>
    <col min="1029" max="1029" width="16.5" style="577" customWidth="1"/>
    <col min="1030" max="1030" width="0" style="577" hidden="1" customWidth="1"/>
    <col min="1031" max="1031" width="16.6640625" style="577" bestFit="1" customWidth="1"/>
    <col min="1032" max="1032" width="23.33203125" style="577" customWidth="1"/>
    <col min="1033" max="1033" width="23.5" style="577" customWidth="1"/>
    <col min="1034" max="1034" width="23.83203125" style="577" customWidth="1"/>
    <col min="1035" max="1035" width="24.5" style="577" customWidth="1"/>
    <col min="1036" max="1036" width="22.6640625" style="577" customWidth="1"/>
    <col min="1037" max="1038" width="10.6640625" style="577"/>
    <col min="1039" max="1039" width="19.5" style="577" customWidth="1"/>
    <col min="1040" max="1040" width="20" style="577" customWidth="1"/>
    <col min="1041" max="1276" width="10.6640625" style="577"/>
    <col min="1277" max="1277" width="29.33203125" style="577" customWidth="1"/>
    <col min="1278" max="1278" width="16.6640625" style="577" customWidth="1"/>
    <col min="1279" max="1279" width="12.83203125" style="577" customWidth="1"/>
    <col min="1280" max="1280" width="16.5" style="577" customWidth="1"/>
    <col min="1281" max="1281" width="13.6640625" style="577" customWidth="1"/>
    <col min="1282" max="1282" width="13" style="577" customWidth="1"/>
    <col min="1283" max="1283" width="18" style="577" bestFit="1" customWidth="1"/>
    <col min="1284" max="1284" width="0" style="577" hidden="1" customWidth="1"/>
    <col min="1285" max="1285" width="16.5" style="577" customWidth="1"/>
    <col min="1286" max="1286" width="0" style="577" hidden="1" customWidth="1"/>
    <col min="1287" max="1287" width="16.6640625" style="577" bestFit="1" customWidth="1"/>
    <col min="1288" max="1288" width="23.33203125" style="577" customWidth="1"/>
    <col min="1289" max="1289" width="23.5" style="577" customWidth="1"/>
    <col min="1290" max="1290" width="23.83203125" style="577" customWidth="1"/>
    <col min="1291" max="1291" width="24.5" style="577" customWidth="1"/>
    <col min="1292" max="1292" width="22.6640625" style="577" customWidth="1"/>
    <col min="1293" max="1294" width="10.6640625" style="577"/>
    <col min="1295" max="1295" width="19.5" style="577" customWidth="1"/>
    <col min="1296" max="1296" width="20" style="577" customWidth="1"/>
    <col min="1297" max="1532" width="10.6640625" style="577"/>
    <col min="1533" max="1533" width="29.33203125" style="577" customWidth="1"/>
    <col min="1534" max="1534" width="16.6640625" style="577" customWidth="1"/>
    <col min="1535" max="1535" width="12.83203125" style="577" customWidth="1"/>
    <col min="1536" max="1536" width="16.5" style="577" customWidth="1"/>
    <col min="1537" max="1537" width="13.6640625" style="577" customWidth="1"/>
    <col min="1538" max="1538" width="13" style="577" customWidth="1"/>
    <col min="1539" max="1539" width="18" style="577" bestFit="1" customWidth="1"/>
    <col min="1540" max="1540" width="0" style="577" hidden="1" customWidth="1"/>
    <col min="1541" max="1541" width="16.5" style="577" customWidth="1"/>
    <col min="1542" max="1542" width="0" style="577" hidden="1" customWidth="1"/>
    <col min="1543" max="1543" width="16.6640625" style="577" bestFit="1" customWidth="1"/>
    <col min="1544" max="1544" width="23.33203125" style="577" customWidth="1"/>
    <col min="1545" max="1545" width="23.5" style="577" customWidth="1"/>
    <col min="1546" max="1546" width="23.83203125" style="577" customWidth="1"/>
    <col min="1547" max="1547" width="24.5" style="577" customWidth="1"/>
    <col min="1548" max="1548" width="22.6640625" style="577" customWidth="1"/>
    <col min="1549" max="1550" width="10.6640625" style="577"/>
    <col min="1551" max="1551" width="19.5" style="577" customWidth="1"/>
    <col min="1552" max="1552" width="20" style="577" customWidth="1"/>
    <col min="1553" max="1788" width="10.6640625" style="577"/>
    <col min="1789" max="1789" width="29.33203125" style="577" customWidth="1"/>
    <col min="1790" max="1790" width="16.6640625" style="577" customWidth="1"/>
    <col min="1791" max="1791" width="12.83203125" style="577" customWidth="1"/>
    <col min="1792" max="1792" width="16.5" style="577" customWidth="1"/>
    <col min="1793" max="1793" width="13.6640625" style="577" customWidth="1"/>
    <col min="1794" max="1794" width="13" style="577" customWidth="1"/>
    <col min="1795" max="1795" width="18" style="577" bestFit="1" customWidth="1"/>
    <col min="1796" max="1796" width="0" style="577" hidden="1" customWidth="1"/>
    <col min="1797" max="1797" width="16.5" style="577" customWidth="1"/>
    <col min="1798" max="1798" width="0" style="577" hidden="1" customWidth="1"/>
    <col min="1799" max="1799" width="16.6640625" style="577" bestFit="1" customWidth="1"/>
    <col min="1800" max="1800" width="23.33203125" style="577" customWidth="1"/>
    <col min="1801" max="1801" width="23.5" style="577" customWidth="1"/>
    <col min="1802" max="1802" width="23.83203125" style="577" customWidth="1"/>
    <col min="1803" max="1803" width="24.5" style="577" customWidth="1"/>
    <col min="1804" max="1804" width="22.6640625" style="577" customWidth="1"/>
    <col min="1805" max="1806" width="10.6640625" style="577"/>
    <col min="1807" max="1807" width="19.5" style="577" customWidth="1"/>
    <col min="1808" max="1808" width="20" style="577" customWidth="1"/>
    <col min="1809" max="2044" width="10.6640625" style="577"/>
    <col min="2045" max="2045" width="29.33203125" style="577" customWidth="1"/>
    <col min="2046" max="2046" width="16.6640625" style="577" customWidth="1"/>
    <col min="2047" max="2047" width="12.83203125" style="577" customWidth="1"/>
    <col min="2048" max="2048" width="16.5" style="577" customWidth="1"/>
    <col min="2049" max="2049" width="13.6640625" style="577" customWidth="1"/>
    <col min="2050" max="2050" width="13" style="577" customWidth="1"/>
    <col min="2051" max="2051" width="18" style="577" bestFit="1" customWidth="1"/>
    <col min="2052" max="2052" width="0" style="577" hidden="1" customWidth="1"/>
    <col min="2053" max="2053" width="16.5" style="577" customWidth="1"/>
    <col min="2054" max="2054" width="0" style="577" hidden="1" customWidth="1"/>
    <col min="2055" max="2055" width="16.6640625" style="577" bestFit="1" customWidth="1"/>
    <col min="2056" max="2056" width="23.33203125" style="577" customWidth="1"/>
    <col min="2057" max="2057" width="23.5" style="577" customWidth="1"/>
    <col min="2058" max="2058" width="23.83203125" style="577" customWidth="1"/>
    <col min="2059" max="2059" width="24.5" style="577" customWidth="1"/>
    <col min="2060" max="2060" width="22.6640625" style="577" customWidth="1"/>
    <col min="2061" max="2062" width="10.6640625" style="577"/>
    <col min="2063" max="2063" width="19.5" style="577" customWidth="1"/>
    <col min="2064" max="2064" width="20" style="577" customWidth="1"/>
    <col min="2065" max="2300" width="10.6640625" style="577"/>
    <col min="2301" max="2301" width="29.33203125" style="577" customWidth="1"/>
    <col min="2302" max="2302" width="16.6640625" style="577" customWidth="1"/>
    <col min="2303" max="2303" width="12.83203125" style="577" customWidth="1"/>
    <col min="2304" max="2304" width="16.5" style="577" customWidth="1"/>
    <col min="2305" max="2305" width="13.6640625" style="577" customWidth="1"/>
    <col min="2306" max="2306" width="13" style="577" customWidth="1"/>
    <col min="2307" max="2307" width="18" style="577" bestFit="1" customWidth="1"/>
    <col min="2308" max="2308" width="0" style="577" hidden="1" customWidth="1"/>
    <col min="2309" max="2309" width="16.5" style="577" customWidth="1"/>
    <col min="2310" max="2310" width="0" style="577" hidden="1" customWidth="1"/>
    <col min="2311" max="2311" width="16.6640625" style="577" bestFit="1" customWidth="1"/>
    <col min="2312" max="2312" width="23.33203125" style="577" customWidth="1"/>
    <col min="2313" max="2313" width="23.5" style="577" customWidth="1"/>
    <col min="2314" max="2314" width="23.83203125" style="577" customWidth="1"/>
    <col min="2315" max="2315" width="24.5" style="577" customWidth="1"/>
    <col min="2316" max="2316" width="22.6640625" style="577" customWidth="1"/>
    <col min="2317" max="2318" width="10.6640625" style="577"/>
    <col min="2319" max="2319" width="19.5" style="577" customWidth="1"/>
    <col min="2320" max="2320" width="20" style="577" customWidth="1"/>
    <col min="2321" max="2556" width="10.6640625" style="577"/>
    <col min="2557" max="2557" width="29.33203125" style="577" customWidth="1"/>
    <col min="2558" max="2558" width="16.6640625" style="577" customWidth="1"/>
    <col min="2559" max="2559" width="12.83203125" style="577" customWidth="1"/>
    <col min="2560" max="2560" width="16.5" style="577" customWidth="1"/>
    <col min="2561" max="2561" width="13.6640625" style="577" customWidth="1"/>
    <col min="2562" max="2562" width="13" style="577" customWidth="1"/>
    <col min="2563" max="2563" width="18" style="577" bestFit="1" customWidth="1"/>
    <col min="2564" max="2564" width="0" style="577" hidden="1" customWidth="1"/>
    <col min="2565" max="2565" width="16.5" style="577" customWidth="1"/>
    <col min="2566" max="2566" width="0" style="577" hidden="1" customWidth="1"/>
    <col min="2567" max="2567" width="16.6640625" style="577" bestFit="1" customWidth="1"/>
    <col min="2568" max="2568" width="23.33203125" style="577" customWidth="1"/>
    <col min="2569" max="2569" width="23.5" style="577" customWidth="1"/>
    <col min="2570" max="2570" width="23.83203125" style="577" customWidth="1"/>
    <col min="2571" max="2571" width="24.5" style="577" customWidth="1"/>
    <col min="2572" max="2572" width="22.6640625" style="577" customWidth="1"/>
    <col min="2573" max="2574" width="10.6640625" style="577"/>
    <col min="2575" max="2575" width="19.5" style="577" customWidth="1"/>
    <col min="2576" max="2576" width="20" style="577" customWidth="1"/>
    <col min="2577" max="2812" width="10.6640625" style="577"/>
    <col min="2813" max="2813" width="29.33203125" style="577" customWidth="1"/>
    <col min="2814" max="2814" width="16.6640625" style="577" customWidth="1"/>
    <col min="2815" max="2815" width="12.83203125" style="577" customWidth="1"/>
    <col min="2816" max="2816" width="16.5" style="577" customWidth="1"/>
    <col min="2817" max="2817" width="13.6640625" style="577" customWidth="1"/>
    <col min="2818" max="2818" width="13" style="577" customWidth="1"/>
    <col min="2819" max="2819" width="18" style="577" bestFit="1" customWidth="1"/>
    <col min="2820" max="2820" width="0" style="577" hidden="1" customWidth="1"/>
    <col min="2821" max="2821" width="16.5" style="577" customWidth="1"/>
    <col min="2822" max="2822" width="0" style="577" hidden="1" customWidth="1"/>
    <col min="2823" max="2823" width="16.6640625" style="577" bestFit="1" customWidth="1"/>
    <col min="2824" max="2824" width="23.33203125" style="577" customWidth="1"/>
    <col min="2825" max="2825" width="23.5" style="577" customWidth="1"/>
    <col min="2826" max="2826" width="23.83203125" style="577" customWidth="1"/>
    <col min="2827" max="2827" width="24.5" style="577" customWidth="1"/>
    <col min="2828" max="2828" width="22.6640625" style="577" customWidth="1"/>
    <col min="2829" max="2830" width="10.6640625" style="577"/>
    <col min="2831" max="2831" width="19.5" style="577" customWidth="1"/>
    <col min="2832" max="2832" width="20" style="577" customWidth="1"/>
    <col min="2833" max="3068" width="10.6640625" style="577"/>
    <col min="3069" max="3069" width="29.33203125" style="577" customWidth="1"/>
    <col min="3070" max="3070" width="16.6640625" style="577" customWidth="1"/>
    <col min="3071" max="3071" width="12.83203125" style="577" customWidth="1"/>
    <col min="3072" max="3072" width="16.5" style="577" customWidth="1"/>
    <col min="3073" max="3073" width="13.6640625" style="577" customWidth="1"/>
    <col min="3074" max="3074" width="13" style="577" customWidth="1"/>
    <col min="3075" max="3075" width="18" style="577" bestFit="1" customWidth="1"/>
    <col min="3076" max="3076" width="0" style="577" hidden="1" customWidth="1"/>
    <col min="3077" max="3077" width="16.5" style="577" customWidth="1"/>
    <col min="3078" max="3078" width="0" style="577" hidden="1" customWidth="1"/>
    <col min="3079" max="3079" width="16.6640625" style="577" bestFit="1" customWidth="1"/>
    <col min="3080" max="3080" width="23.33203125" style="577" customWidth="1"/>
    <col min="3081" max="3081" width="23.5" style="577" customWidth="1"/>
    <col min="3082" max="3082" width="23.83203125" style="577" customWidth="1"/>
    <col min="3083" max="3083" width="24.5" style="577" customWidth="1"/>
    <col min="3084" max="3084" width="22.6640625" style="577" customWidth="1"/>
    <col min="3085" max="3086" width="10.6640625" style="577"/>
    <col min="3087" max="3087" width="19.5" style="577" customWidth="1"/>
    <col min="3088" max="3088" width="20" style="577" customWidth="1"/>
    <col min="3089" max="3324" width="10.6640625" style="577"/>
    <col min="3325" max="3325" width="29.33203125" style="577" customWidth="1"/>
    <col min="3326" max="3326" width="16.6640625" style="577" customWidth="1"/>
    <col min="3327" max="3327" width="12.83203125" style="577" customWidth="1"/>
    <col min="3328" max="3328" width="16.5" style="577" customWidth="1"/>
    <col min="3329" max="3329" width="13.6640625" style="577" customWidth="1"/>
    <col min="3330" max="3330" width="13" style="577" customWidth="1"/>
    <col min="3331" max="3331" width="18" style="577" bestFit="1" customWidth="1"/>
    <col min="3332" max="3332" width="0" style="577" hidden="1" customWidth="1"/>
    <col min="3333" max="3333" width="16.5" style="577" customWidth="1"/>
    <col min="3334" max="3334" width="0" style="577" hidden="1" customWidth="1"/>
    <col min="3335" max="3335" width="16.6640625" style="577" bestFit="1" customWidth="1"/>
    <col min="3336" max="3336" width="23.33203125" style="577" customWidth="1"/>
    <col min="3337" max="3337" width="23.5" style="577" customWidth="1"/>
    <col min="3338" max="3338" width="23.83203125" style="577" customWidth="1"/>
    <col min="3339" max="3339" width="24.5" style="577" customWidth="1"/>
    <col min="3340" max="3340" width="22.6640625" style="577" customWidth="1"/>
    <col min="3341" max="3342" width="10.6640625" style="577"/>
    <col min="3343" max="3343" width="19.5" style="577" customWidth="1"/>
    <col min="3344" max="3344" width="20" style="577" customWidth="1"/>
    <col min="3345" max="3580" width="10.6640625" style="577"/>
    <col min="3581" max="3581" width="29.33203125" style="577" customWidth="1"/>
    <col min="3582" max="3582" width="16.6640625" style="577" customWidth="1"/>
    <col min="3583" max="3583" width="12.83203125" style="577" customWidth="1"/>
    <col min="3584" max="3584" width="16.5" style="577" customWidth="1"/>
    <col min="3585" max="3585" width="13.6640625" style="577" customWidth="1"/>
    <col min="3586" max="3586" width="13" style="577" customWidth="1"/>
    <col min="3587" max="3587" width="18" style="577" bestFit="1" customWidth="1"/>
    <col min="3588" max="3588" width="0" style="577" hidden="1" customWidth="1"/>
    <col min="3589" max="3589" width="16.5" style="577" customWidth="1"/>
    <col min="3590" max="3590" width="0" style="577" hidden="1" customWidth="1"/>
    <col min="3591" max="3591" width="16.6640625" style="577" bestFit="1" customWidth="1"/>
    <col min="3592" max="3592" width="23.33203125" style="577" customWidth="1"/>
    <col min="3593" max="3593" width="23.5" style="577" customWidth="1"/>
    <col min="3594" max="3594" width="23.83203125" style="577" customWidth="1"/>
    <col min="3595" max="3595" width="24.5" style="577" customWidth="1"/>
    <col min="3596" max="3596" width="22.6640625" style="577" customWidth="1"/>
    <col min="3597" max="3598" width="10.6640625" style="577"/>
    <col min="3599" max="3599" width="19.5" style="577" customWidth="1"/>
    <col min="3600" max="3600" width="20" style="577" customWidth="1"/>
    <col min="3601" max="3836" width="10.6640625" style="577"/>
    <col min="3837" max="3837" width="29.33203125" style="577" customWidth="1"/>
    <col min="3838" max="3838" width="16.6640625" style="577" customWidth="1"/>
    <col min="3839" max="3839" width="12.83203125" style="577" customWidth="1"/>
    <col min="3840" max="3840" width="16.5" style="577" customWidth="1"/>
    <col min="3841" max="3841" width="13.6640625" style="577" customWidth="1"/>
    <col min="3842" max="3842" width="13" style="577" customWidth="1"/>
    <col min="3843" max="3843" width="18" style="577" bestFit="1" customWidth="1"/>
    <col min="3844" max="3844" width="0" style="577" hidden="1" customWidth="1"/>
    <col min="3845" max="3845" width="16.5" style="577" customWidth="1"/>
    <col min="3846" max="3846" width="0" style="577" hidden="1" customWidth="1"/>
    <col min="3847" max="3847" width="16.6640625" style="577" bestFit="1" customWidth="1"/>
    <col min="3848" max="3848" width="23.33203125" style="577" customWidth="1"/>
    <col min="3849" max="3849" width="23.5" style="577" customWidth="1"/>
    <col min="3850" max="3850" width="23.83203125" style="577" customWidth="1"/>
    <col min="3851" max="3851" width="24.5" style="577" customWidth="1"/>
    <col min="3852" max="3852" width="22.6640625" style="577" customWidth="1"/>
    <col min="3853" max="3854" width="10.6640625" style="577"/>
    <col min="3855" max="3855" width="19.5" style="577" customWidth="1"/>
    <col min="3856" max="3856" width="20" style="577" customWidth="1"/>
    <col min="3857" max="4092" width="10.6640625" style="577"/>
    <col min="4093" max="4093" width="29.33203125" style="577" customWidth="1"/>
    <col min="4094" max="4094" width="16.6640625" style="577" customWidth="1"/>
    <col min="4095" max="4095" width="12.83203125" style="577" customWidth="1"/>
    <col min="4096" max="4096" width="16.5" style="577" customWidth="1"/>
    <col min="4097" max="4097" width="13.6640625" style="577" customWidth="1"/>
    <col min="4098" max="4098" width="13" style="577" customWidth="1"/>
    <col min="4099" max="4099" width="18" style="577" bestFit="1" customWidth="1"/>
    <col min="4100" max="4100" width="0" style="577" hidden="1" customWidth="1"/>
    <col min="4101" max="4101" width="16.5" style="577" customWidth="1"/>
    <col min="4102" max="4102" width="0" style="577" hidden="1" customWidth="1"/>
    <col min="4103" max="4103" width="16.6640625" style="577" bestFit="1" customWidth="1"/>
    <col min="4104" max="4104" width="23.33203125" style="577" customWidth="1"/>
    <col min="4105" max="4105" width="23.5" style="577" customWidth="1"/>
    <col min="4106" max="4106" width="23.83203125" style="577" customWidth="1"/>
    <col min="4107" max="4107" width="24.5" style="577" customWidth="1"/>
    <col min="4108" max="4108" width="22.6640625" style="577" customWidth="1"/>
    <col min="4109" max="4110" width="10.6640625" style="577"/>
    <col min="4111" max="4111" width="19.5" style="577" customWidth="1"/>
    <col min="4112" max="4112" width="20" style="577" customWidth="1"/>
    <col min="4113" max="4348" width="10.6640625" style="577"/>
    <col min="4349" max="4349" width="29.33203125" style="577" customWidth="1"/>
    <col min="4350" max="4350" width="16.6640625" style="577" customWidth="1"/>
    <col min="4351" max="4351" width="12.83203125" style="577" customWidth="1"/>
    <col min="4352" max="4352" width="16.5" style="577" customWidth="1"/>
    <col min="4353" max="4353" width="13.6640625" style="577" customWidth="1"/>
    <col min="4354" max="4354" width="13" style="577" customWidth="1"/>
    <col min="4355" max="4355" width="18" style="577" bestFit="1" customWidth="1"/>
    <col min="4356" max="4356" width="0" style="577" hidden="1" customWidth="1"/>
    <col min="4357" max="4357" width="16.5" style="577" customWidth="1"/>
    <col min="4358" max="4358" width="0" style="577" hidden="1" customWidth="1"/>
    <col min="4359" max="4359" width="16.6640625" style="577" bestFit="1" customWidth="1"/>
    <col min="4360" max="4360" width="23.33203125" style="577" customWidth="1"/>
    <col min="4361" max="4361" width="23.5" style="577" customWidth="1"/>
    <col min="4362" max="4362" width="23.83203125" style="577" customWidth="1"/>
    <col min="4363" max="4363" width="24.5" style="577" customWidth="1"/>
    <col min="4364" max="4364" width="22.6640625" style="577" customWidth="1"/>
    <col min="4365" max="4366" width="10.6640625" style="577"/>
    <col min="4367" max="4367" width="19.5" style="577" customWidth="1"/>
    <col min="4368" max="4368" width="20" style="577" customWidth="1"/>
    <col min="4369" max="4604" width="10.6640625" style="577"/>
    <col min="4605" max="4605" width="29.33203125" style="577" customWidth="1"/>
    <col min="4606" max="4606" width="16.6640625" style="577" customWidth="1"/>
    <col min="4607" max="4607" width="12.83203125" style="577" customWidth="1"/>
    <col min="4608" max="4608" width="16.5" style="577" customWidth="1"/>
    <col min="4609" max="4609" width="13.6640625" style="577" customWidth="1"/>
    <col min="4610" max="4610" width="13" style="577" customWidth="1"/>
    <col min="4611" max="4611" width="18" style="577" bestFit="1" customWidth="1"/>
    <col min="4612" max="4612" width="0" style="577" hidden="1" customWidth="1"/>
    <col min="4613" max="4613" width="16.5" style="577" customWidth="1"/>
    <col min="4614" max="4614" width="0" style="577" hidden="1" customWidth="1"/>
    <col min="4615" max="4615" width="16.6640625" style="577" bestFit="1" customWidth="1"/>
    <col min="4616" max="4616" width="23.33203125" style="577" customWidth="1"/>
    <col min="4617" max="4617" width="23.5" style="577" customWidth="1"/>
    <col min="4618" max="4618" width="23.83203125" style="577" customWidth="1"/>
    <col min="4619" max="4619" width="24.5" style="577" customWidth="1"/>
    <col min="4620" max="4620" width="22.6640625" style="577" customWidth="1"/>
    <col min="4621" max="4622" width="10.6640625" style="577"/>
    <col min="4623" max="4623" width="19.5" style="577" customWidth="1"/>
    <col min="4624" max="4624" width="20" style="577" customWidth="1"/>
    <col min="4625" max="4860" width="10.6640625" style="577"/>
    <col min="4861" max="4861" width="29.33203125" style="577" customWidth="1"/>
    <col min="4862" max="4862" width="16.6640625" style="577" customWidth="1"/>
    <col min="4863" max="4863" width="12.83203125" style="577" customWidth="1"/>
    <col min="4864" max="4864" width="16.5" style="577" customWidth="1"/>
    <col min="4865" max="4865" width="13.6640625" style="577" customWidth="1"/>
    <col min="4866" max="4866" width="13" style="577" customWidth="1"/>
    <col min="4867" max="4867" width="18" style="577" bestFit="1" customWidth="1"/>
    <col min="4868" max="4868" width="0" style="577" hidden="1" customWidth="1"/>
    <col min="4869" max="4869" width="16.5" style="577" customWidth="1"/>
    <col min="4870" max="4870" width="0" style="577" hidden="1" customWidth="1"/>
    <col min="4871" max="4871" width="16.6640625" style="577" bestFit="1" customWidth="1"/>
    <col min="4872" max="4872" width="23.33203125" style="577" customWidth="1"/>
    <col min="4873" max="4873" width="23.5" style="577" customWidth="1"/>
    <col min="4874" max="4874" width="23.83203125" style="577" customWidth="1"/>
    <col min="4875" max="4875" width="24.5" style="577" customWidth="1"/>
    <col min="4876" max="4876" width="22.6640625" style="577" customWidth="1"/>
    <col min="4877" max="4878" width="10.6640625" style="577"/>
    <col min="4879" max="4879" width="19.5" style="577" customWidth="1"/>
    <col min="4880" max="4880" width="20" style="577" customWidth="1"/>
    <col min="4881" max="5116" width="10.6640625" style="577"/>
    <col min="5117" max="5117" width="29.33203125" style="577" customWidth="1"/>
    <col min="5118" max="5118" width="16.6640625" style="577" customWidth="1"/>
    <col min="5119" max="5119" width="12.83203125" style="577" customWidth="1"/>
    <col min="5120" max="5120" width="16.5" style="577" customWidth="1"/>
    <col min="5121" max="5121" width="13.6640625" style="577" customWidth="1"/>
    <col min="5122" max="5122" width="13" style="577" customWidth="1"/>
    <col min="5123" max="5123" width="18" style="577" bestFit="1" customWidth="1"/>
    <col min="5124" max="5124" width="0" style="577" hidden="1" customWidth="1"/>
    <col min="5125" max="5125" width="16.5" style="577" customWidth="1"/>
    <col min="5126" max="5126" width="0" style="577" hidden="1" customWidth="1"/>
    <col min="5127" max="5127" width="16.6640625" style="577" bestFit="1" customWidth="1"/>
    <col min="5128" max="5128" width="23.33203125" style="577" customWidth="1"/>
    <col min="5129" max="5129" width="23.5" style="577" customWidth="1"/>
    <col min="5130" max="5130" width="23.83203125" style="577" customWidth="1"/>
    <col min="5131" max="5131" width="24.5" style="577" customWidth="1"/>
    <col min="5132" max="5132" width="22.6640625" style="577" customWidth="1"/>
    <col min="5133" max="5134" width="10.6640625" style="577"/>
    <col min="5135" max="5135" width="19.5" style="577" customWidth="1"/>
    <col min="5136" max="5136" width="20" style="577" customWidth="1"/>
    <col min="5137" max="5372" width="10.6640625" style="577"/>
    <col min="5373" max="5373" width="29.33203125" style="577" customWidth="1"/>
    <col min="5374" max="5374" width="16.6640625" style="577" customWidth="1"/>
    <col min="5375" max="5375" width="12.83203125" style="577" customWidth="1"/>
    <col min="5376" max="5376" width="16.5" style="577" customWidth="1"/>
    <col min="5377" max="5377" width="13.6640625" style="577" customWidth="1"/>
    <col min="5378" max="5378" width="13" style="577" customWidth="1"/>
    <col min="5379" max="5379" width="18" style="577" bestFit="1" customWidth="1"/>
    <col min="5380" max="5380" width="0" style="577" hidden="1" customWidth="1"/>
    <col min="5381" max="5381" width="16.5" style="577" customWidth="1"/>
    <col min="5382" max="5382" width="0" style="577" hidden="1" customWidth="1"/>
    <col min="5383" max="5383" width="16.6640625" style="577" bestFit="1" customWidth="1"/>
    <col min="5384" max="5384" width="23.33203125" style="577" customWidth="1"/>
    <col min="5385" max="5385" width="23.5" style="577" customWidth="1"/>
    <col min="5386" max="5386" width="23.83203125" style="577" customWidth="1"/>
    <col min="5387" max="5387" width="24.5" style="577" customWidth="1"/>
    <col min="5388" max="5388" width="22.6640625" style="577" customWidth="1"/>
    <col min="5389" max="5390" width="10.6640625" style="577"/>
    <col min="5391" max="5391" width="19.5" style="577" customWidth="1"/>
    <col min="5392" max="5392" width="20" style="577" customWidth="1"/>
    <col min="5393" max="5628" width="10.6640625" style="577"/>
    <col min="5629" max="5629" width="29.33203125" style="577" customWidth="1"/>
    <col min="5630" max="5630" width="16.6640625" style="577" customWidth="1"/>
    <col min="5631" max="5631" width="12.83203125" style="577" customWidth="1"/>
    <col min="5632" max="5632" width="16.5" style="577" customWidth="1"/>
    <col min="5633" max="5633" width="13.6640625" style="577" customWidth="1"/>
    <col min="5634" max="5634" width="13" style="577" customWidth="1"/>
    <col min="5635" max="5635" width="18" style="577" bestFit="1" customWidth="1"/>
    <col min="5636" max="5636" width="0" style="577" hidden="1" customWidth="1"/>
    <col min="5637" max="5637" width="16.5" style="577" customWidth="1"/>
    <col min="5638" max="5638" width="0" style="577" hidden="1" customWidth="1"/>
    <col min="5639" max="5639" width="16.6640625" style="577" bestFit="1" customWidth="1"/>
    <col min="5640" max="5640" width="23.33203125" style="577" customWidth="1"/>
    <col min="5641" max="5641" width="23.5" style="577" customWidth="1"/>
    <col min="5642" max="5642" width="23.83203125" style="577" customWidth="1"/>
    <col min="5643" max="5643" width="24.5" style="577" customWidth="1"/>
    <col min="5644" max="5644" width="22.6640625" style="577" customWidth="1"/>
    <col min="5645" max="5646" width="10.6640625" style="577"/>
    <col min="5647" max="5647" width="19.5" style="577" customWidth="1"/>
    <col min="5648" max="5648" width="20" style="577" customWidth="1"/>
    <col min="5649" max="5884" width="10.6640625" style="577"/>
    <col min="5885" max="5885" width="29.33203125" style="577" customWidth="1"/>
    <col min="5886" max="5886" width="16.6640625" style="577" customWidth="1"/>
    <col min="5887" max="5887" width="12.83203125" style="577" customWidth="1"/>
    <col min="5888" max="5888" width="16.5" style="577" customWidth="1"/>
    <col min="5889" max="5889" width="13.6640625" style="577" customWidth="1"/>
    <col min="5890" max="5890" width="13" style="577" customWidth="1"/>
    <col min="5891" max="5891" width="18" style="577" bestFit="1" customWidth="1"/>
    <col min="5892" max="5892" width="0" style="577" hidden="1" customWidth="1"/>
    <col min="5893" max="5893" width="16.5" style="577" customWidth="1"/>
    <col min="5894" max="5894" width="0" style="577" hidden="1" customWidth="1"/>
    <col min="5895" max="5895" width="16.6640625" style="577" bestFit="1" customWidth="1"/>
    <col min="5896" max="5896" width="23.33203125" style="577" customWidth="1"/>
    <col min="5897" max="5897" width="23.5" style="577" customWidth="1"/>
    <col min="5898" max="5898" width="23.83203125" style="577" customWidth="1"/>
    <col min="5899" max="5899" width="24.5" style="577" customWidth="1"/>
    <col min="5900" max="5900" width="22.6640625" style="577" customWidth="1"/>
    <col min="5901" max="5902" width="10.6640625" style="577"/>
    <col min="5903" max="5903" width="19.5" style="577" customWidth="1"/>
    <col min="5904" max="5904" width="20" style="577" customWidth="1"/>
    <col min="5905" max="6140" width="10.6640625" style="577"/>
    <col min="6141" max="6141" width="29.33203125" style="577" customWidth="1"/>
    <col min="6142" max="6142" width="16.6640625" style="577" customWidth="1"/>
    <col min="6143" max="6143" width="12.83203125" style="577" customWidth="1"/>
    <col min="6144" max="6144" width="16.5" style="577" customWidth="1"/>
    <col min="6145" max="6145" width="13.6640625" style="577" customWidth="1"/>
    <col min="6146" max="6146" width="13" style="577" customWidth="1"/>
    <col min="6147" max="6147" width="18" style="577" bestFit="1" customWidth="1"/>
    <col min="6148" max="6148" width="0" style="577" hidden="1" customWidth="1"/>
    <col min="6149" max="6149" width="16.5" style="577" customWidth="1"/>
    <col min="6150" max="6150" width="0" style="577" hidden="1" customWidth="1"/>
    <col min="6151" max="6151" width="16.6640625" style="577" bestFit="1" customWidth="1"/>
    <col min="6152" max="6152" width="23.33203125" style="577" customWidth="1"/>
    <col min="6153" max="6153" width="23.5" style="577" customWidth="1"/>
    <col min="6154" max="6154" width="23.83203125" style="577" customWidth="1"/>
    <col min="6155" max="6155" width="24.5" style="577" customWidth="1"/>
    <col min="6156" max="6156" width="22.6640625" style="577" customWidth="1"/>
    <col min="6157" max="6158" width="10.6640625" style="577"/>
    <col min="6159" max="6159" width="19.5" style="577" customWidth="1"/>
    <col min="6160" max="6160" width="20" style="577" customWidth="1"/>
    <col min="6161" max="6396" width="10.6640625" style="577"/>
    <col min="6397" max="6397" width="29.33203125" style="577" customWidth="1"/>
    <col min="6398" max="6398" width="16.6640625" style="577" customWidth="1"/>
    <col min="6399" max="6399" width="12.83203125" style="577" customWidth="1"/>
    <col min="6400" max="6400" width="16.5" style="577" customWidth="1"/>
    <col min="6401" max="6401" width="13.6640625" style="577" customWidth="1"/>
    <col min="6402" max="6402" width="13" style="577" customWidth="1"/>
    <col min="6403" max="6403" width="18" style="577" bestFit="1" customWidth="1"/>
    <col min="6404" max="6404" width="0" style="577" hidden="1" customWidth="1"/>
    <col min="6405" max="6405" width="16.5" style="577" customWidth="1"/>
    <col min="6406" max="6406" width="0" style="577" hidden="1" customWidth="1"/>
    <col min="6407" max="6407" width="16.6640625" style="577" bestFit="1" customWidth="1"/>
    <col min="6408" max="6408" width="23.33203125" style="577" customWidth="1"/>
    <col min="6409" max="6409" width="23.5" style="577" customWidth="1"/>
    <col min="6410" max="6410" width="23.83203125" style="577" customWidth="1"/>
    <col min="6411" max="6411" width="24.5" style="577" customWidth="1"/>
    <col min="6412" max="6412" width="22.6640625" style="577" customWidth="1"/>
    <col min="6413" max="6414" width="10.6640625" style="577"/>
    <col min="6415" max="6415" width="19.5" style="577" customWidth="1"/>
    <col min="6416" max="6416" width="20" style="577" customWidth="1"/>
    <col min="6417" max="6652" width="10.6640625" style="577"/>
    <col min="6653" max="6653" width="29.33203125" style="577" customWidth="1"/>
    <col min="6654" max="6654" width="16.6640625" style="577" customWidth="1"/>
    <col min="6655" max="6655" width="12.83203125" style="577" customWidth="1"/>
    <col min="6656" max="6656" width="16.5" style="577" customWidth="1"/>
    <col min="6657" max="6657" width="13.6640625" style="577" customWidth="1"/>
    <col min="6658" max="6658" width="13" style="577" customWidth="1"/>
    <col min="6659" max="6659" width="18" style="577" bestFit="1" customWidth="1"/>
    <col min="6660" max="6660" width="0" style="577" hidden="1" customWidth="1"/>
    <col min="6661" max="6661" width="16.5" style="577" customWidth="1"/>
    <col min="6662" max="6662" width="0" style="577" hidden="1" customWidth="1"/>
    <col min="6663" max="6663" width="16.6640625" style="577" bestFit="1" customWidth="1"/>
    <col min="6664" max="6664" width="23.33203125" style="577" customWidth="1"/>
    <col min="6665" max="6665" width="23.5" style="577" customWidth="1"/>
    <col min="6666" max="6666" width="23.83203125" style="577" customWidth="1"/>
    <col min="6667" max="6667" width="24.5" style="577" customWidth="1"/>
    <col min="6668" max="6668" width="22.6640625" style="577" customWidth="1"/>
    <col min="6669" max="6670" width="10.6640625" style="577"/>
    <col min="6671" max="6671" width="19.5" style="577" customWidth="1"/>
    <col min="6672" max="6672" width="20" style="577" customWidth="1"/>
    <col min="6673" max="6908" width="10.6640625" style="577"/>
    <col min="6909" max="6909" width="29.33203125" style="577" customWidth="1"/>
    <col min="6910" max="6910" width="16.6640625" style="577" customWidth="1"/>
    <col min="6911" max="6911" width="12.83203125" style="577" customWidth="1"/>
    <col min="6912" max="6912" width="16.5" style="577" customWidth="1"/>
    <col min="6913" max="6913" width="13.6640625" style="577" customWidth="1"/>
    <col min="6914" max="6914" width="13" style="577" customWidth="1"/>
    <col min="6915" max="6915" width="18" style="577" bestFit="1" customWidth="1"/>
    <col min="6916" max="6916" width="0" style="577" hidden="1" customWidth="1"/>
    <col min="6917" max="6917" width="16.5" style="577" customWidth="1"/>
    <col min="6918" max="6918" width="0" style="577" hidden="1" customWidth="1"/>
    <col min="6919" max="6919" width="16.6640625" style="577" bestFit="1" customWidth="1"/>
    <col min="6920" max="6920" width="23.33203125" style="577" customWidth="1"/>
    <col min="6921" max="6921" width="23.5" style="577" customWidth="1"/>
    <col min="6922" max="6922" width="23.83203125" style="577" customWidth="1"/>
    <col min="6923" max="6923" width="24.5" style="577" customWidth="1"/>
    <col min="6924" max="6924" width="22.6640625" style="577" customWidth="1"/>
    <col min="6925" max="6926" width="10.6640625" style="577"/>
    <col min="6927" max="6927" width="19.5" style="577" customWidth="1"/>
    <col min="6928" max="6928" width="20" style="577" customWidth="1"/>
    <col min="6929" max="7164" width="10.6640625" style="577"/>
    <col min="7165" max="7165" width="29.33203125" style="577" customWidth="1"/>
    <col min="7166" max="7166" width="16.6640625" style="577" customWidth="1"/>
    <col min="7167" max="7167" width="12.83203125" style="577" customWidth="1"/>
    <col min="7168" max="7168" width="16.5" style="577" customWidth="1"/>
    <col min="7169" max="7169" width="13.6640625" style="577" customWidth="1"/>
    <col min="7170" max="7170" width="13" style="577" customWidth="1"/>
    <col min="7171" max="7171" width="18" style="577" bestFit="1" customWidth="1"/>
    <col min="7172" max="7172" width="0" style="577" hidden="1" customWidth="1"/>
    <col min="7173" max="7173" width="16.5" style="577" customWidth="1"/>
    <col min="7174" max="7174" width="0" style="577" hidden="1" customWidth="1"/>
    <col min="7175" max="7175" width="16.6640625" style="577" bestFit="1" customWidth="1"/>
    <col min="7176" max="7176" width="23.33203125" style="577" customWidth="1"/>
    <col min="7177" max="7177" width="23.5" style="577" customWidth="1"/>
    <col min="7178" max="7178" width="23.83203125" style="577" customWidth="1"/>
    <col min="7179" max="7179" width="24.5" style="577" customWidth="1"/>
    <col min="7180" max="7180" width="22.6640625" style="577" customWidth="1"/>
    <col min="7181" max="7182" width="10.6640625" style="577"/>
    <col min="7183" max="7183" width="19.5" style="577" customWidth="1"/>
    <col min="7184" max="7184" width="20" style="577" customWidth="1"/>
    <col min="7185" max="7420" width="10.6640625" style="577"/>
    <col min="7421" max="7421" width="29.33203125" style="577" customWidth="1"/>
    <col min="7422" max="7422" width="16.6640625" style="577" customWidth="1"/>
    <col min="7423" max="7423" width="12.83203125" style="577" customWidth="1"/>
    <col min="7424" max="7424" width="16.5" style="577" customWidth="1"/>
    <col min="7425" max="7425" width="13.6640625" style="577" customWidth="1"/>
    <col min="7426" max="7426" width="13" style="577" customWidth="1"/>
    <col min="7427" max="7427" width="18" style="577" bestFit="1" customWidth="1"/>
    <col min="7428" max="7428" width="0" style="577" hidden="1" customWidth="1"/>
    <col min="7429" max="7429" width="16.5" style="577" customWidth="1"/>
    <col min="7430" max="7430" width="0" style="577" hidden="1" customWidth="1"/>
    <col min="7431" max="7431" width="16.6640625" style="577" bestFit="1" customWidth="1"/>
    <col min="7432" max="7432" width="23.33203125" style="577" customWidth="1"/>
    <col min="7433" max="7433" width="23.5" style="577" customWidth="1"/>
    <col min="7434" max="7434" width="23.83203125" style="577" customWidth="1"/>
    <col min="7435" max="7435" width="24.5" style="577" customWidth="1"/>
    <col min="7436" max="7436" width="22.6640625" style="577" customWidth="1"/>
    <col min="7437" max="7438" width="10.6640625" style="577"/>
    <col min="7439" max="7439" width="19.5" style="577" customWidth="1"/>
    <col min="7440" max="7440" width="20" style="577" customWidth="1"/>
    <col min="7441" max="7676" width="10.6640625" style="577"/>
    <col min="7677" max="7677" width="29.33203125" style="577" customWidth="1"/>
    <col min="7678" max="7678" width="16.6640625" style="577" customWidth="1"/>
    <col min="7679" max="7679" width="12.83203125" style="577" customWidth="1"/>
    <col min="7680" max="7680" width="16.5" style="577" customWidth="1"/>
    <col min="7681" max="7681" width="13.6640625" style="577" customWidth="1"/>
    <col min="7682" max="7682" width="13" style="577" customWidth="1"/>
    <col min="7683" max="7683" width="18" style="577" bestFit="1" customWidth="1"/>
    <col min="7684" max="7684" width="0" style="577" hidden="1" customWidth="1"/>
    <col min="7685" max="7685" width="16.5" style="577" customWidth="1"/>
    <col min="7686" max="7686" width="0" style="577" hidden="1" customWidth="1"/>
    <col min="7687" max="7687" width="16.6640625" style="577" bestFit="1" customWidth="1"/>
    <col min="7688" max="7688" width="23.33203125" style="577" customWidth="1"/>
    <col min="7689" max="7689" width="23.5" style="577" customWidth="1"/>
    <col min="7690" max="7690" width="23.83203125" style="577" customWidth="1"/>
    <col min="7691" max="7691" width="24.5" style="577" customWidth="1"/>
    <col min="7692" max="7692" width="22.6640625" style="577" customWidth="1"/>
    <col min="7693" max="7694" width="10.6640625" style="577"/>
    <col min="7695" max="7695" width="19.5" style="577" customWidth="1"/>
    <col min="7696" max="7696" width="20" style="577" customWidth="1"/>
    <col min="7697" max="7932" width="10.6640625" style="577"/>
    <col min="7933" max="7933" width="29.33203125" style="577" customWidth="1"/>
    <col min="7934" max="7934" width="16.6640625" style="577" customWidth="1"/>
    <col min="7935" max="7935" width="12.83203125" style="577" customWidth="1"/>
    <col min="7936" max="7936" width="16.5" style="577" customWidth="1"/>
    <col min="7937" max="7937" width="13.6640625" style="577" customWidth="1"/>
    <col min="7938" max="7938" width="13" style="577" customWidth="1"/>
    <col min="7939" max="7939" width="18" style="577" bestFit="1" customWidth="1"/>
    <col min="7940" max="7940" width="0" style="577" hidden="1" customWidth="1"/>
    <col min="7941" max="7941" width="16.5" style="577" customWidth="1"/>
    <col min="7942" max="7942" width="0" style="577" hidden="1" customWidth="1"/>
    <col min="7943" max="7943" width="16.6640625" style="577" bestFit="1" customWidth="1"/>
    <col min="7944" max="7944" width="23.33203125" style="577" customWidth="1"/>
    <col min="7945" max="7945" width="23.5" style="577" customWidth="1"/>
    <col min="7946" max="7946" width="23.83203125" style="577" customWidth="1"/>
    <col min="7947" max="7947" width="24.5" style="577" customWidth="1"/>
    <col min="7948" max="7948" width="22.6640625" style="577" customWidth="1"/>
    <col min="7949" max="7950" width="10.6640625" style="577"/>
    <col min="7951" max="7951" width="19.5" style="577" customWidth="1"/>
    <col min="7952" max="7952" width="20" style="577" customWidth="1"/>
    <col min="7953" max="8188" width="10.6640625" style="577"/>
    <col min="8189" max="8189" width="29.33203125" style="577" customWidth="1"/>
    <col min="8190" max="8190" width="16.6640625" style="577" customWidth="1"/>
    <col min="8191" max="8191" width="12.83203125" style="577" customWidth="1"/>
    <col min="8192" max="8192" width="16.5" style="577" customWidth="1"/>
    <col min="8193" max="8193" width="13.6640625" style="577" customWidth="1"/>
    <col min="8194" max="8194" width="13" style="577" customWidth="1"/>
    <col min="8195" max="8195" width="18" style="577" bestFit="1" customWidth="1"/>
    <col min="8196" max="8196" width="0" style="577" hidden="1" customWidth="1"/>
    <col min="8197" max="8197" width="16.5" style="577" customWidth="1"/>
    <col min="8198" max="8198" width="0" style="577" hidden="1" customWidth="1"/>
    <col min="8199" max="8199" width="16.6640625" style="577" bestFit="1" customWidth="1"/>
    <col min="8200" max="8200" width="23.33203125" style="577" customWidth="1"/>
    <col min="8201" max="8201" width="23.5" style="577" customWidth="1"/>
    <col min="8202" max="8202" width="23.83203125" style="577" customWidth="1"/>
    <col min="8203" max="8203" width="24.5" style="577" customWidth="1"/>
    <col min="8204" max="8204" width="22.6640625" style="577" customWidth="1"/>
    <col min="8205" max="8206" width="10.6640625" style="577"/>
    <col min="8207" max="8207" width="19.5" style="577" customWidth="1"/>
    <col min="8208" max="8208" width="20" style="577" customWidth="1"/>
    <col min="8209" max="8444" width="10.6640625" style="577"/>
    <col min="8445" max="8445" width="29.33203125" style="577" customWidth="1"/>
    <col min="8446" max="8446" width="16.6640625" style="577" customWidth="1"/>
    <col min="8447" max="8447" width="12.83203125" style="577" customWidth="1"/>
    <col min="8448" max="8448" width="16.5" style="577" customWidth="1"/>
    <col min="8449" max="8449" width="13.6640625" style="577" customWidth="1"/>
    <col min="8450" max="8450" width="13" style="577" customWidth="1"/>
    <col min="8451" max="8451" width="18" style="577" bestFit="1" customWidth="1"/>
    <col min="8452" max="8452" width="0" style="577" hidden="1" customWidth="1"/>
    <col min="8453" max="8453" width="16.5" style="577" customWidth="1"/>
    <col min="8454" max="8454" width="0" style="577" hidden="1" customWidth="1"/>
    <col min="8455" max="8455" width="16.6640625" style="577" bestFit="1" customWidth="1"/>
    <col min="8456" max="8456" width="23.33203125" style="577" customWidth="1"/>
    <col min="8457" max="8457" width="23.5" style="577" customWidth="1"/>
    <col min="8458" max="8458" width="23.83203125" style="577" customWidth="1"/>
    <col min="8459" max="8459" width="24.5" style="577" customWidth="1"/>
    <col min="8460" max="8460" width="22.6640625" style="577" customWidth="1"/>
    <col min="8461" max="8462" width="10.6640625" style="577"/>
    <col min="8463" max="8463" width="19.5" style="577" customWidth="1"/>
    <col min="8464" max="8464" width="20" style="577" customWidth="1"/>
    <col min="8465" max="8700" width="10.6640625" style="577"/>
    <col min="8701" max="8701" width="29.33203125" style="577" customWidth="1"/>
    <col min="8702" max="8702" width="16.6640625" style="577" customWidth="1"/>
    <col min="8703" max="8703" width="12.83203125" style="577" customWidth="1"/>
    <col min="8704" max="8704" width="16.5" style="577" customWidth="1"/>
    <col min="8705" max="8705" width="13.6640625" style="577" customWidth="1"/>
    <col min="8706" max="8706" width="13" style="577" customWidth="1"/>
    <col min="8707" max="8707" width="18" style="577" bestFit="1" customWidth="1"/>
    <col min="8708" max="8708" width="0" style="577" hidden="1" customWidth="1"/>
    <col min="8709" max="8709" width="16.5" style="577" customWidth="1"/>
    <col min="8710" max="8710" width="0" style="577" hidden="1" customWidth="1"/>
    <col min="8711" max="8711" width="16.6640625" style="577" bestFit="1" customWidth="1"/>
    <col min="8712" max="8712" width="23.33203125" style="577" customWidth="1"/>
    <col min="8713" max="8713" width="23.5" style="577" customWidth="1"/>
    <col min="8714" max="8714" width="23.83203125" style="577" customWidth="1"/>
    <col min="8715" max="8715" width="24.5" style="577" customWidth="1"/>
    <col min="8716" max="8716" width="22.6640625" style="577" customWidth="1"/>
    <col min="8717" max="8718" width="10.6640625" style="577"/>
    <col min="8719" max="8719" width="19.5" style="577" customWidth="1"/>
    <col min="8720" max="8720" width="20" style="577" customWidth="1"/>
    <col min="8721" max="8956" width="10.6640625" style="577"/>
    <col min="8957" max="8957" width="29.33203125" style="577" customWidth="1"/>
    <col min="8958" max="8958" width="16.6640625" style="577" customWidth="1"/>
    <col min="8959" max="8959" width="12.83203125" style="577" customWidth="1"/>
    <col min="8960" max="8960" width="16.5" style="577" customWidth="1"/>
    <col min="8961" max="8961" width="13.6640625" style="577" customWidth="1"/>
    <col min="8962" max="8962" width="13" style="577" customWidth="1"/>
    <col min="8963" max="8963" width="18" style="577" bestFit="1" customWidth="1"/>
    <col min="8964" max="8964" width="0" style="577" hidden="1" customWidth="1"/>
    <col min="8965" max="8965" width="16.5" style="577" customWidth="1"/>
    <col min="8966" max="8966" width="0" style="577" hidden="1" customWidth="1"/>
    <col min="8967" max="8967" width="16.6640625" style="577" bestFit="1" customWidth="1"/>
    <col min="8968" max="8968" width="23.33203125" style="577" customWidth="1"/>
    <col min="8969" max="8969" width="23.5" style="577" customWidth="1"/>
    <col min="8970" max="8970" width="23.83203125" style="577" customWidth="1"/>
    <col min="8971" max="8971" width="24.5" style="577" customWidth="1"/>
    <col min="8972" max="8972" width="22.6640625" style="577" customWidth="1"/>
    <col min="8973" max="8974" width="10.6640625" style="577"/>
    <col min="8975" max="8975" width="19.5" style="577" customWidth="1"/>
    <col min="8976" max="8976" width="20" style="577" customWidth="1"/>
    <col min="8977" max="9212" width="10.6640625" style="577"/>
    <col min="9213" max="9213" width="29.33203125" style="577" customWidth="1"/>
    <col min="9214" max="9214" width="16.6640625" style="577" customWidth="1"/>
    <col min="9215" max="9215" width="12.83203125" style="577" customWidth="1"/>
    <col min="9216" max="9216" width="16.5" style="577" customWidth="1"/>
    <col min="9217" max="9217" width="13.6640625" style="577" customWidth="1"/>
    <col min="9218" max="9218" width="13" style="577" customWidth="1"/>
    <col min="9219" max="9219" width="18" style="577" bestFit="1" customWidth="1"/>
    <col min="9220" max="9220" width="0" style="577" hidden="1" customWidth="1"/>
    <col min="9221" max="9221" width="16.5" style="577" customWidth="1"/>
    <col min="9222" max="9222" width="0" style="577" hidden="1" customWidth="1"/>
    <col min="9223" max="9223" width="16.6640625" style="577" bestFit="1" customWidth="1"/>
    <col min="9224" max="9224" width="23.33203125" style="577" customWidth="1"/>
    <col min="9225" max="9225" width="23.5" style="577" customWidth="1"/>
    <col min="9226" max="9226" width="23.83203125" style="577" customWidth="1"/>
    <col min="9227" max="9227" width="24.5" style="577" customWidth="1"/>
    <col min="9228" max="9228" width="22.6640625" style="577" customWidth="1"/>
    <col min="9229" max="9230" width="10.6640625" style="577"/>
    <col min="9231" max="9231" width="19.5" style="577" customWidth="1"/>
    <col min="9232" max="9232" width="20" style="577" customWidth="1"/>
    <col min="9233" max="9468" width="10.6640625" style="577"/>
    <col min="9469" max="9469" width="29.33203125" style="577" customWidth="1"/>
    <col min="9470" max="9470" width="16.6640625" style="577" customWidth="1"/>
    <col min="9471" max="9471" width="12.83203125" style="577" customWidth="1"/>
    <col min="9472" max="9472" width="16.5" style="577" customWidth="1"/>
    <col min="9473" max="9473" width="13.6640625" style="577" customWidth="1"/>
    <col min="9474" max="9474" width="13" style="577" customWidth="1"/>
    <col min="9475" max="9475" width="18" style="577" bestFit="1" customWidth="1"/>
    <col min="9476" max="9476" width="0" style="577" hidden="1" customWidth="1"/>
    <col min="9477" max="9477" width="16.5" style="577" customWidth="1"/>
    <col min="9478" max="9478" width="0" style="577" hidden="1" customWidth="1"/>
    <col min="9479" max="9479" width="16.6640625" style="577" bestFit="1" customWidth="1"/>
    <col min="9480" max="9480" width="23.33203125" style="577" customWidth="1"/>
    <col min="9481" max="9481" width="23.5" style="577" customWidth="1"/>
    <col min="9482" max="9482" width="23.83203125" style="577" customWidth="1"/>
    <col min="9483" max="9483" width="24.5" style="577" customWidth="1"/>
    <col min="9484" max="9484" width="22.6640625" style="577" customWidth="1"/>
    <col min="9485" max="9486" width="10.6640625" style="577"/>
    <col min="9487" max="9487" width="19.5" style="577" customWidth="1"/>
    <col min="9488" max="9488" width="20" style="577" customWidth="1"/>
    <col min="9489" max="9724" width="10.6640625" style="577"/>
    <col min="9725" max="9725" width="29.33203125" style="577" customWidth="1"/>
    <col min="9726" max="9726" width="16.6640625" style="577" customWidth="1"/>
    <col min="9727" max="9727" width="12.83203125" style="577" customWidth="1"/>
    <col min="9728" max="9728" width="16.5" style="577" customWidth="1"/>
    <col min="9729" max="9729" width="13.6640625" style="577" customWidth="1"/>
    <col min="9730" max="9730" width="13" style="577" customWidth="1"/>
    <col min="9731" max="9731" width="18" style="577" bestFit="1" customWidth="1"/>
    <col min="9732" max="9732" width="0" style="577" hidden="1" customWidth="1"/>
    <col min="9733" max="9733" width="16.5" style="577" customWidth="1"/>
    <col min="9734" max="9734" width="0" style="577" hidden="1" customWidth="1"/>
    <col min="9735" max="9735" width="16.6640625" style="577" bestFit="1" customWidth="1"/>
    <col min="9736" max="9736" width="23.33203125" style="577" customWidth="1"/>
    <col min="9737" max="9737" width="23.5" style="577" customWidth="1"/>
    <col min="9738" max="9738" width="23.83203125" style="577" customWidth="1"/>
    <col min="9739" max="9739" width="24.5" style="577" customWidth="1"/>
    <col min="9740" max="9740" width="22.6640625" style="577" customWidth="1"/>
    <col min="9741" max="9742" width="10.6640625" style="577"/>
    <col min="9743" max="9743" width="19.5" style="577" customWidth="1"/>
    <col min="9744" max="9744" width="20" style="577" customWidth="1"/>
    <col min="9745" max="9980" width="10.6640625" style="577"/>
    <col min="9981" max="9981" width="29.33203125" style="577" customWidth="1"/>
    <col min="9982" max="9982" width="16.6640625" style="577" customWidth="1"/>
    <col min="9983" max="9983" width="12.83203125" style="577" customWidth="1"/>
    <col min="9984" max="9984" width="16.5" style="577" customWidth="1"/>
    <col min="9985" max="9985" width="13.6640625" style="577" customWidth="1"/>
    <col min="9986" max="9986" width="13" style="577" customWidth="1"/>
    <col min="9987" max="9987" width="18" style="577" bestFit="1" customWidth="1"/>
    <col min="9988" max="9988" width="0" style="577" hidden="1" customWidth="1"/>
    <col min="9989" max="9989" width="16.5" style="577" customWidth="1"/>
    <col min="9990" max="9990" width="0" style="577" hidden="1" customWidth="1"/>
    <col min="9991" max="9991" width="16.6640625" style="577" bestFit="1" customWidth="1"/>
    <col min="9992" max="9992" width="23.33203125" style="577" customWidth="1"/>
    <col min="9993" max="9993" width="23.5" style="577" customWidth="1"/>
    <col min="9994" max="9994" width="23.83203125" style="577" customWidth="1"/>
    <col min="9995" max="9995" width="24.5" style="577" customWidth="1"/>
    <col min="9996" max="9996" width="22.6640625" style="577" customWidth="1"/>
    <col min="9997" max="9998" width="10.6640625" style="577"/>
    <col min="9999" max="9999" width="19.5" style="577" customWidth="1"/>
    <col min="10000" max="10000" width="20" style="577" customWidth="1"/>
    <col min="10001" max="10236" width="10.6640625" style="577"/>
    <col min="10237" max="10237" width="29.33203125" style="577" customWidth="1"/>
    <col min="10238" max="10238" width="16.6640625" style="577" customWidth="1"/>
    <col min="10239" max="10239" width="12.83203125" style="577" customWidth="1"/>
    <col min="10240" max="10240" width="16.5" style="577" customWidth="1"/>
    <col min="10241" max="10241" width="13.6640625" style="577" customWidth="1"/>
    <col min="10242" max="10242" width="13" style="577" customWidth="1"/>
    <col min="10243" max="10243" width="18" style="577" bestFit="1" customWidth="1"/>
    <col min="10244" max="10244" width="0" style="577" hidden="1" customWidth="1"/>
    <col min="10245" max="10245" width="16.5" style="577" customWidth="1"/>
    <col min="10246" max="10246" width="0" style="577" hidden="1" customWidth="1"/>
    <col min="10247" max="10247" width="16.6640625" style="577" bestFit="1" customWidth="1"/>
    <col min="10248" max="10248" width="23.33203125" style="577" customWidth="1"/>
    <col min="10249" max="10249" width="23.5" style="577" customWidth="1"/>
    <col min="10250" max="10250" width="23.83203125" style="577" customWidth="1"/>
    <col min="10251" max="10251" width="24.5" style="577" customWidth="1"/>
    <col min="10252" max="10252" width="22.6640625" style="577" customWidth="1"/>
    <col min="10253" max="10254" width="10.6640625" style="577"/>
    <col min="10255" max="10255" width="19.5" style="577" customWidth="1"/>
    <col min="10256" max="10256" width="20" style="577" customWidth="1"/>
    <col min="10257" max="10492" width="10.6640625" style="577"/>
    <col min="10493" max="10493" width="29.33203125" style="577" customWidth="1"/>
    <col min="10494" max="10494" width="16.6640625" style="577" customWidth="1"/>
    <col min="10495" max="10495" width="12.83203125" style="577" customWidth="1"/>
    <col min="10496" max="10496" width="16.5" style="577" customWidth="1"/>
    <col min="10497" max="10497" width="13.6640625" style="577" customWidth="1"/>
    <col min="10498" max="10498" width="13" style="577" customWidth="1"/>
    <col min="10499" max="10499" width="18" style="577" bestFit="1" customWidth="1"/>
    <col min="10500" max="10500" width="0" style="577" hidden="1" customWidth="1"/>
    <col min="10501" max="10501" width="16.5" style="577" customWidth="1"/>
    <col min="10502" max="10502" width="0" style="577" hidden="1" customWidth="1"/>
    <col min="10503" max="10503" width="16.6640625" style="577" bestFit="1" customWidth="1"/>
    <col min="10504" max="10504" width="23.33203125" style="577" customWidth="1"/>
    <col min="10505" max="10505" width="23.5" style="577" customWidth="1"/>
    <col min="10506" max="10506" width="23.83203125" style="577" customWidth="1"/>
    <col min="10507" max="10507" width="24.5" style="577" customWidth="1"/>
    <col min="10508" max="10508" width="22.6640625" style="577" customWidth="1"/>
    <col min="10509" max="10510" width="10.6640625" style="577"/>
    <col min="10511" max="10511" width="19.5" style="577" customWidth="1"/>
    <col min="10512" max="10512" width="20" style="577" customWidth="1"/>
    <col min="10513" max="10748" width="10.6640625" style="577"/>
    <col min="10749" max="10749" width="29.33203125" style="577" customWidth="1"/>
    <col min="10750" max="10750" width="16.6640625" style="577" customWidth="1"/>
    <col min="10751" max="10751" width="12.83203125" style="577" customWidth="1"/>
    <col min="10752" max="10752" width="16.5" style="577" customWidth="1"/>
    <col min="10753" max="10753" width="13.6640625" style="577" customWidth="1"/>
    <col min="10754" max="10754" width="13" style="577" customWidth="1"/>
    <col min="10755" max="10755" width="18" style="577" bestFit="1" customWidth="1"/>
    <col min="10756" max="10756" width="0" style="577" hidden="1" customWidth="1"/>
    <col min="10757" max="10757" width="16.5" style="577" customWidth="1"/>
    <col min="10758" max="10758" width="0" style="577" hidden="1" customWidth="1"/>
    <col min="10759" max="10759" width="16.6640625" style="577" bestFit="1" customWidth="1"/>
    <col min="10760" max="10760" width="23.33203125" style="577" customWidth="1"/>
    <col min="10761" max="10761" width="23.5" style="577" customWidth="1"/>
    <col min="10762" max="10762" width="23.83203125" style="577" customWidth="1"/>
    <col min="10763" max="10763" width="24.5" style="577" customWidth="1"/>
    <col min="10764" max="10764" width="22.6640625" style="577" customWidth="1"/>
    <col min="10765" max="10766" width="10.6640625" style="577"/>
    <col min="10767" max="10767" width="19.5" style="577" customWidth="1"/>
    <col min="10768" max="10768" width="20" style="577" customWidth="1"/>
    <col min="10769" max="11004" width="10.6640625" style="577"/>
    <col min="11005" max="11005" width="29.33203125" style="577" customWidth="1"/>
    <col min="11006" max="11006" width="16.6640625" style="577" customWidth="1"/>
    <col min="11007" max="11007" width="12.83203125" style="577" customWidth="1"/>
    <col min="11008" max="11008" width="16.5" style="577" customWidth="1"/>
    <col min="11009" max="11009" width="13.6640625" style="577" customWidth="1"/>
    <col min="11010" max="11010" width="13" style="577" customWidth="1"/>
    <col min="11011" max="11011" width="18" style="577" bestFit="1" customWidth="1"/>
    <col min="11012" max="11012" width="0" style="577" hidden="1" customWidth="1"/>
    <col min="11013" max="11013" width="16.5" style="577" customWidth="1"/>
    <col min="11014" max="11014" width="0" style="577" hidden="1" customWidth="1"/>
    <col min="11015" max="11015" width="16.6640625" style="577" bestFit="1" customWidth="1"/>
    <col min="11016" max="11016" width="23.33203125" style="577" customWidth="1"/>
    <col min="11017" max="11017" width="23.5" style="577" customWidth="1"/>
    <col min="11018" max="11018" width="23.83203125" style="577" customWidth="1"/>
    <col min="11019" max="11019" width="24.5" style="577" customWidth="1"/>
    <col min="11020" max="11020" width="22.6640625" style="577" customWidth="1"/>
    <col min="11021" max="11022" width="10.6640625" style="577"/>
    <col min="11023" max="11023" width="19.5" style="577" customWidth="1"/>
    <col min="11024" max="11024" width="20" style="577" customWidth="1"/>
    <col min="11025" max="11260" width="10.6640625" style="577"/>
    <col min="11261" max="11261" width="29.33203125" style="577" customWidth="1"/>
    <col min="11262" max="11262" width="16.6640625" style="577" customWidth="1"/>
    <col min="11263" max="11263" width="12.83203125" style="577" customWidth="1"/>
    <col min="11264" max="11264" width="16.5" style="577" customWidth="1"/>
    <col min="11265" max="11265" width="13.6640625" style="577" customWidth="1"/>
    <col min="11266" max="11266" width="13" style="577" customWidth="1"/>
    <col min="11267" max="11267" width="18" style="577" bestFit="1" customWidth="1"/>
    <col min="11268" max="11268" width="0" style="577" hidden="1" customWidth="1"/>
    <col min="11269" max="11269" width="16.5" style="577" customWidth="1"/>
    <col min="11270" max="11270" width="0" style="577" hidden="1" customWidth="1"/>
    <col min="11271" max="11271" width="16.6640625" style="577" bestFit="1" customWidth="1"/>
    <col min="11272" max="11272" width="23.33203125" style="577" customWidth="1"/>
    <col min="11273" max="11273" width="23.5" style="577" customWidth="1"/>
    <col min="11274" max="11274" width="23.83203125" style="577" customWidth="1"/>
    <col min="11275" max="11275" width="24.5" style="577" customWidth="1"/>
    <col min="11276" max="11276" width="22.6640625" style="577" customWidth="1"/>
    <col min="11277" max="11278" width="10.6640625" style="577"/>
    <col min="11279" max="11279" width="19.5" style="577" customWidth="1"/>
    <col min="11280" max="11280" width="20" style="577" customWidth="1"/>
    <col min="11281" max="11516" width="10.6640625" style="577"/>
    <col min="11517" max="11517" width="29.33203125" style="577" customWidth="1"/>
    <col min="11518" max="11518" width="16.6640625" style="577" customWidth="1"/>
    <col min="11519" max="11519" width="12.83203125" style="577" customWidth="1"/>
    <col min="11520" max="11520" width="16.5" style="577" customWidth="1"/>
    <col min="11521" max="11521" width="13.6640625" style="577" customWidth="1"/>
    <col min="11522" max="11522" width="13" style="577" customWidth="1"/>
    <col min="11523" max="11523" width="18" style="577" bestFit="1" customWidth="1"/>
    <col min="11524" max="11524" width="0" style="577" hidden="1" customWidth="1"/>
    <col min="11525" max="11525" width="16.5" style="577" customWidth="1"/>
    <col min="11526" max="11526" width="0" style="577" hidden="1" customWidth="1"/>
    <col min="11527" max="11527" width="16.6640625" style="577" bestFit="1" customWidth="1"/>
    <col min="11528" max="11528" width="23.33203125" style="577" customWidth="1"/>
    <col min="11529" max="11529" width="23.5" style="577" customWidth="1"/>
    <col min="11530" max="11530" width="23.83203125" style="577" customWidth="1"/>
    <col min="11531" max="11531" width="24.5" style="577" customWidth="1"/>
    <col min="11532" max="11532" width="22.6640625" style="577" customWidth="1"/>
    <col min="11533" max="11534" width="10.6640625" style="577"/>
    <col min="11535" max="11535" width="19.5" style="577" customWidth="1"/>
    <col min="11536" max="11536" width="20" style="577" customWidth="1"/>
    <col min="11537" max="11772" width="10.6640625" style="577"/>
    <col min="11773" max="11773" width="29.33203125" style="577" customWidth="1"/>
    <col min="11774" max="11774" width="16.6640625" style="577" customWidth="1"/>
    <col min="11775" max="11775" width="12.83203125" style="577" customWidth="1"/>
    <col min="11776" max="11776" width="16.5" style="577" customWidth="1"/>
    <col min="11777" max="11777" width="13.6640625" style="577" customWidth="1"/>
    <col min="11778" max="11778" width="13" style="577" customWidth="1"/>
    <col min="11779" max="11779" width="18" style="577" bestFit="1" customWidth="1"/>
    <col min="11780" max="11780" width="0" style="577" hidden="1" customWidth="1"/>
    <col min="11781" max="11781" width="16.5" style="577" customWidth="1"/>
    <col min="11782" max="11782" width="0" style="577" hidden="1" customWidth="1"/>
    <col min="11783" max="11783" width="16.6640625" style="577" bestFit="1" customWidth="1"/>
    <col min="11784" max="11784" width="23.33203125" style="577" customWidth="1"/>
    <col min="11785" max="11785" width="23.5" style="577" customWidth="1"/>
    <col min="11786" max="11786" width="23.83203125" style="577" customWidth="1"/>
    <col min="11787" max="11787" width="24.5" style="577" customWidth="1"/>
    <col min="11788" max="11788" width="22.6640625" style="577" customWidth="1"/>
    <col min="11789" max="11790" width="10.6640625" style="577"/>
    <col min="11791" max="11791" width="19.5" style="577" customWidth="1"/>
    <col min="11792" max="11792" width="20" style="577" customWidth="1"/>
    <col min="11793" max="12028" width="10.6640625" style="577"/>
    <col min="12029" max="12029" width="29.33203125" style="577" customWidth="1"/>
    <col min="12030" max="12030" width="16.6640625" style="577" customWidth="1"/>
    <col min="12031" max="12031" width="12.83203125" style="577" customWidth="1"/>
    <col min="12032" max="12032" width="16.5" style="577" customWidth="1"/>
    <col min="12033" max="12033" width="13.6640625" style="577" customWidth="1"/>
    <col min="12034" max="12034" width="13" style="577" customWidth="1"/>
    <col min="12035" max="12035" width="18" style="577" bestFit="1" customWidth="1"/>
    <col min="12036" max="12036" width="0" style="577" hidden="1" customWidth="1"/>
    <col min="12037" max="12037" width="16.5" style="577" customWidth="1"/>
    <col min="12038" max="12038" width="0" style="577" hidden="1" customWidth="1"/>
    <col min="12039" max="12039" width="16.6640625" style="577" bestFit="1" customWidth="1"/>
    <col min="12040" max="12040" width="23.33203125" style="577" customWidth="1"/>
    <col min="12041" max="12041" width="23.5" style="577" customWidth="1"/>
    <col min="12042" max="12042" width="23.83203125" style="577" customWidth="1"/>
    <col min="12043" max="12043" width="24.5" style="577" customWidth="1"/>
    <col min="12044" max="12044" width="22.6640625" style="577" customWidth="1"/>
    <col min="12045" max="12046" width="10.6640625" style="577"/>
    <col min="12047" max="12047" width="19.5" style="577" customWidth="1"/>
    <col min="12048" max="12048" width="20" style="577" customWidth="1"/>
    <col min="12049" max="12284" width="10.6640625" style="577"/>
    <col min="12285" max="12285" width="29.33203125" style="577" customWidth="1"/>
    <col min="12286" max="12286" width="16.6640625" style="577" customWidth="1"/>
    <col min="12287" max="12287" width="12.83203125" style="577" customWidth="1"/>
    <col min="12288" max="12288" width="16.5" style="577" customWidth="1"/>
    <col min="12289" max="12289" width="13.6640625" style="577" customWidth="1"/>
    <col min="12290" max="12290" width="13" style="577" customWidth="1"/>
    <col min="12291" max="12291" width="18" style="577" bestFit="1" customWidth="1"/>
    <col min="12292" max="12292" width="0" style="577" hidden="1" customWidth="1"/>
    <col min="12293" max="12293" width="16.5" style="577" customWidth="1"/>
    <col min="12294" max="12294" width="0" style="577" hidden="1" customWidth="1"/>
    <col min="12295" max="12295" width="16.6640625" style="577" bestFit="1" customWidth="1"/>
    <col min="12296" max="12296" width="23.33203125" style="577" customWidth="1"/>
    <col min="12297" max="12297" width="23.5" style="577" customWidth="1"/>
    <col min="12298" max="12298" width="23.83203125" style="577" customWidth="1"/>
    <col min="12299" max="12299" width="24.5" style="577" customWidth="1"/>
    <col min="12300" max="12300" width="22.6640625" style="577" customWidth="1"/>
    <col min="12301" max="12302" width="10.6640625" style="577"/>
    <col min="12303" max="12303" width="19.5" style="577" customWidth="1"/>
    <col min="12304" max="12304" width="20" style="577" customWidth="1"/>
    <col min="12305" max="12540" width="10.6640625" style="577"/>
    <col min="12541" max="12541" width="29.33203125" style="577" customWidth="1"/>
    <col min="12542" max="12542" width="16.6640625" style="577" customWidth="1"/>
    <col min="12543" max="12543" width="12.83203125" style="577" customWidth="1"/>
    <col min="12544" max="12544" width="16.5" style="577" customWidth="1"/>
    <col min="12545" max="12545" width="13.6640625" style="577" customWidth="1"/>
    <col min="12546" max="12546" width="13" style="577" customWidth="1"/>
    <col min="12547" max="12547" width="18" style="577" bestFit="1" customWidth="1"/>
    <col min="12548" max="12548" width="0" style="577" hidden="1" customWidth="1"/>
    <col min="12549" max="12549" width="16.5" style="577" customWidth="1"/>
    <col min="12550" max="12550" width="0" style="577" hidden="1" customWidth="1"/>
    <col min="12551" max="12551" width="16.6640625" style="577" bestFit="1" customWidth="1"/>
    <col min="12552" max="12552" width="23.33203125" style="577" customWidth="1"/>
    <col min="12553" max="12553" width="23.5" style="577" customWidth="1"/>
    <col min="12554" max="12554" width="23.83203125" style="577" customWidth="1"/>
    <col min="12555" max="12555" width="24.5" style="577" customWidth="1"/>
    <col min="12556" max="12556" width="22.6640625" style="577" customWidth="1"/>
    <col min="12557" max="12558" width="10.6640625" style="577"/>
    <col min="12559" max="12559" width="19.5" style="577" customWidth="1"/>
    <col min="12560" max="12560" width="20" style="577" customWidth="1"/>
    <col min="12561" max="12796" width="10.6640625" style="577"/>
    <col min="12797" max="12797" width="29.33203125" style="577" customWidth="1"/>
    <col min="12798" max="12798" width="16.6640625" style="577" customWidth="1"/>
    <col min="12799" max="12799" width="12.83203125" style="577" customWidth="1"/>
    <col min="12800" max="12800" width="16.5" style="577" customWidth="1"/>
    <col min="12801" max="12801" width="13.6640625" style="577" customWidth="1"/>
    <col min="12802" max="12802" width="13" style="577" customWidth="1"/>
    <col min="12803" max="12803" width="18" style="577" bestFit="1" customWidth="1"/>
    <col min="12804" max="12804" width="0" style="577" hidden="1" customWidth="1"/>
    <col min="12805" max="12805" width="16.5" style="577" customWidth="1"/>
    <col min="12806" max="12806" width="0" style="577" hidden="1" customWidth="1"/>
    <col min="12807" max="12807" width="16.6640625" style="577" bestFit="1" customWidth="1"/>
    <col min="12808" max="12808" width="23.33203125" style="577" customWidth="1"/>
    <col min="12809" max="12809" width="23.5" style="577" customWidth="1"/>
    <col min="12810" max="12810" width="23.83203125" style="577" customWidth="1"/>
    <col min="12811" max="12811" width="24.5" style="577" customWidth="1"/>
    <col min="12812" max="12812" width="22.6640625" style="577" customWidth="1"/>
    <col min="12813" max="12814" width="10.6640625" style="577"/>
    <col min="12815" max="12815" width="19.5" style="577" customWidth="1"/>
    <col min="12816" max="12816" width="20" style="577" customWidth="1"/>
    <col min="12817" max="13052" width="10.6640625" style="577"/>
    <col min="13053" max="13053" width="29.33203125" style="577" customWidth="1"/>
    <col min="13054" max="13054" width="16.6640625" style="577" customWidth="1"/>
    <col min="13055" max="13055" width="12.83203125" style="577" customWidth="1"/>
    <col min="13056" max="13056" width="16.5" style="577" customWidth="1"/>
    <col min="13057" max="13057" width="13.6640625" style="577" customWidth="1"/>
    <col min="13058" max="13058" width="13" style="577" customWidth="1"/>
    <col min="13059" max="13059" width="18" style="577" bestFit="1" customWidth="1"/>
    <col min="13060" max="13060" width="0" style="577" hidden="1" customWidth="1"/>
    <col min="13061" max="13061" width="16.5" style="577" customWidth="1"/>
    <col min="13062" max="13062" width="0" style="577" hidden="1" customWidth="1"/>
    <col min="13063" max="13063" width="16.6640625" style="577" bestFit="1" customWidth="1"/>
    <col min="13064" max="13064" width="23.33203125" style="577" customWidth="1"/>
    <col min="13065" max="13065" width="23.5" style="577" customWidth="1"/>
    <col min="13066" max="13066" width="23.83203125" style="577" customWidth="1"/>
    <col min="13067" max="13067" width="24.5" style="577" customWidth="1"/>
    <col min="13068" max="13068" width="22.6640625" style="577" customWidth="1"/>
    <col min="13069" max="13070" width="10.6640625" style="577"/>
    <col min="13071" max="13071" width="19.5" style="577" customWidth="1"/>
    <col min="13072" max="13072" width="20" style="577" customWidth="1"/>
    <col min="13073" max="13308" width="10.6640625" style="577"/>
    <col min="13309" max="13309" width="29.33203125" style="577" customWidth="1"/>
    <col min="13310" max="13310" width="16.6640625" style="577" customWidth="1"/>
    <col min="13311" max="13311" width="12.83203125" style="577" customWidth="1"/>
    <col min="13312" max="13312" width="16.5" style="577" customWidth="1"/>
    <col min="13313" max="13313" width="13.6640625" style="577" customWidth="1"/>
    <col min="13314" max="13314" width="13" style="577" customWidth="1"/>
    <col min="13315" max="13315" width="18" style="577" bestFit="1" customWidth="1"/>
    <col min="13316" max="13316" width="0" style="577" hidden="1" customWidth="1"/>
    <col min="13317" max="13317" width="16.5" style="577" customWidth="1"/>
    <col min="13318" max="13318" width="0" style="577" hidden="1" customWidth="1"/>
    <col min="13319" max="13319" width="16.6640625" style="577" bestFit="1" customWidth="1"/>
    <col min="13320" max="13320" width="23.33203125" style="577" customWidth="1"/>
    <col min="13321" max="13321" width="23.5" style="577" customWidth="1"/>
    <col min="13322" max="13322" width="23.83203125" style="577" customWidth="1"/>
    <col min="13323" max="13323" width="24.5" style="577" customWidth="1"/>
    <col min="13324" max="13324" width="22.6640625" style="577" customWidth="1"/>
    <col min="13325" max="13326" width="10.6640625" style="577"/>
    <col min="13327" max="13327" width="19.5" style="577" customWidth="1"/>
    <col min="13328" max="13328" width="20" style="577" customWidth="1"/>
    <col min="13329" max="13564" width="10.6640625" style="577"/>
    <col min="13565" max="13565" width="29.33203125" style="577" customWidth="1"/>
    <col min="13566" max="13566" width="16.6640625" style="577" customWidth="1"/>
    <col min="13567" max="13567" width="12.83203125" style="577" customWidth="1"/>
    <col min="13568" max="13568" width="16.5" style="577" customWidth="1"/>
    <col min="13569" max="13569" width="13.6640625" style="577" customWidth="1"/>
    <col min="13570" max="13570" width="13" style="577" customWidth="1"/>
    <col min="13571" max="13571" width="18" style="577" bestFit="1" customWidth="1"/>
    <col min="13572" max="13572" width="0" style="577" hidden="1" customWidth="1"/>
    <col min="13573" max="13573" width="16.5" style="577" customWidth="1"/>
    <col min="13574" max="13574" width="0" style="577" hidden="1" customWidth="1"/>
    <col min="13575" max="13575" width="16.6640625" style="577" bestFit="1" customWidth="1"/>
    <col min="13576" max="13576" width="23.33203125" style="577" customWidth="1"/>
    <col min="13577" max="13577" width="23.5" style="577" customWidth="1"/>
    <col min="13578" max="13578" width="23.83203125" style="577" customWidth="1"/>
    <col min="13579" max="13579" width="24.5" style="577" customWidth="1"/>
    <col min="13580" max="13580" width="22.6640625" style="577" customWidth="1"/>
    <col min="13581" max="13582" width="10.6640625" style="577"/>
    <col min="13583" max="13583" width="19.5" style="577" customWidth="1"/>
    <col min="13584" max="13584" width="20" style="577" customWidth="1"/>
    <col min="13585" max="13820" width="10.6640625" style="577"/>
    <col min="13821" max="13821" width="29.33203125" style="577" customWidth="1"/>
    <col min="13822" max="13822" width="16.6640625" style="577" customWidth="1"/>
    <col min="13823" max="13823" width="12.83203125" style="577" customWidth="1"/>
    <col min="13824" max="13824" width="16.5" style="577" customWidth="1"/>
    <col min="13825" max="13825" width="13.6640625" style="577" customWidth="1"/>
    <col min="13826" max="13826" width="13" style="577" customWidth="1"/>
    <col min="13827" max="13827" width="18" style="577" bestFit="1" customWidth="1"/>
    <col min="13828" max="13828" width="0" style="577" hidden="1" customWidth="1"/>
    <col min="13829" max="13829" width="16.5" style="577" customWidth="1"/>
    <col min="13830" max="13830" width="0" style="577" hidden="1" customWidth="1"/>
    <col min="13831" max="13831" width="16.6640625" style="577" bestFit="1" customWidth="1"/>
    <col min="13832" max="13832" width="23.33203125" style="577" customWidth="1"/>
    <col min="13833" max="13833" width="23.5" style="577" customWidth="1"/>
    <col min="13834" max="13834" width="23.83203125" style="577" customWidth="1"/>
    <col min="13835" max="13835" width="24.5" style="577" customWidth="1"/>
    <col min="13836" max="13836" width="22.6640625" style="577" customWidth="1"/>
    <col min="13837" max="13838" width="10.6640625" style="577"/>
    <col min="13839" max="13839" width="19.5" style="577" customWidth="1"/>
    <col min="13840" max="13840" width="20" style="577" customWidth="1"/>
    <col min="13841" max="14076" width="10.6640625" style="577"/>
    <col min="14077" max="14077" width="29.33203125" style="577" customWidth="1"/>
    <col min="14078" max="14078" width="16.6640625" style="577" customWidth="1"/>
    <col min="14079" max="14079" width="12.83203125" style="577" customWidth="1"/>
    <col min="14080" max="14080" width="16.5" style="577" customWidth="1"/>
    <col min="14081" max="14081" width="13.6640625" style="577" customWidth="1"/>
    <col min="14082" max="14082" width="13" style="577" customWidth="1"/>
    <col min="14083" max="14083" width="18" style="577" bestFit="1" customWidth="1"/>
    <col min="14084" max="14084" width="0" style="577" hidden="1" customWidth="1"/>
    <col min="14085" max="14085" width="16.5" style="577" customWidth="1"/>
    <col min="14086" max="14086" width="0" style="577" hidden="1" customWidth="1"/>
    <col min="14087" max="14087" width="16.6640625" style="577" bestFit="1" customWidth="1"/>
    <col min="14088" max="14088" width="23.33203125" style="577" customWidth="1"/>
    <col min="14089" max="14089" width="23.5" style="577" customWidth="1"/>
    <col min="14090" max="14090" width="23.83203125" style="577" customWidth="1"/>
    <col min="14091" max="14091" width="24.5" style="577" customWidth="1"/>
    <col min="14092" max="14092" width="22.6640625" style="577" customWidth="1"/>
    <col min="14093" max="14094" width="10.6640625" style="577"/>
    <col min="14095" max="14095" width="19.5" style="577" customWidth="1"/>
    <col min="14096" max="14096" width="20" style="577" customWidth="1"/>
    <col min="14097" max="14332" width="10.6640625" style="577"/>
    <col min="14333" max="14333" width="29.33203125" style="577" customWidth="1"/>
    <col min="14334" max="14334" width="16.6640625" style="577" customWidth="1"/>
    <col min="14335" max="14335" width="12.83203125" style="577" customWidth="1"/>
    <col min="14336" max="14336" width="16.5" style="577" customWidth="1"/>
    <col min="14337" max="14337" width="13.6640625" style="577" customWidth="1"/>
    <col min="14338" max="14338" width="13" style="577" customWidth="1"/>
    <col min="14339" max="14339" width="18" style="577" bestFit="1" customWidth="1"/>
    <col min="14340" max="14340" width="0" style="577" hidden="1" customWidth="1"/>
    <col min="14341" max="14341" width="16.5" style="577" customWidth="1"/>
    <col min="14342" max="14342" width="0" style="577" hidden="1" customWidth="1"/>
    <col min="14343" max="14343" width="16.6640625" style="577" bestFit="1" customWidth="1"/>
    <col min="14344" max="14344" width="23.33203125" style="577" customWidth="1"/>
    <col min="14345" max="14345" width="23.5" style="577" customWidth="1"/>
    <col min="14346" max="14346" width="23.83203125" style="577" customWidth="1"/>
    <col min="14347" max="14347" width="24.5" style="577" customWidth="1"/>
    <col min="14348" max="14348" width="22.6640625" style="577" customWidth="1"/>
    <col min="14349" max="14350" width="10.6640625" style="577"/>
    <col min="14351" max="14351" width="19.5" style="577" customWidth="1"/>
    <col min="14352" max="14352" width="20" style="577" customWidth="1"/>
    <col min="14353" max="14588" width="10.6640625" style="577"/>
    <col min="14589" max="14589" width="29.33203125" style="577" customWidth="1"/>
    <col min="14590" max="14590" width="16.6640625" style="577" customWidth="1"/>
    <col min="14591" max="14591" width="12.83203125" style="577" customWidth="1"/>
    <col min="14592" max="14592" width="16.5" style="577" customWidth="1"/>
    <col min="14593" max="14593" width="13.6640625" style="577" customWidth="1"/>
    <col min="14594" max="14594" width="13" style="577" customWidth="1"/>
    <col min="14595" max="14595" width="18" style="577" bestFit="1" customWidth="1"/>
    <col min="14596" max="14596" width="0" style="577" hidden="1" customWidth="1"/>
    <col min="14597" max="14597" width="16.5" style="577" customWidth="1"/>
    <col min="14598" max="14598" width="0" style="577" hidden="1" customWidth="1"/>
    <col min="14599" max="14599" width="16.6640625" style="577" bestFit="1" customWidth="1"/>
    <col min="14600" max="14600" width="23.33203125" style="577" customWidth="1"/>
    <col min="14601" max="14601" width="23.5" style="577" customWidth="1"/>
    <col min="14602" max="14602" width="23.83203125" style="577" customWidth="1"/>
    <col min="14603" max="14603" width="24.5" style="577" customWidth="1"/>
    <col min="14604" max="14604" width="22.6640625" style="577" customWidth="1"/>
    <col min="14605" max="14606" width="10.6640625" style="577"/>
    <col min="14607" max="14607" width="19.5" style="577" customWidth="1"/>
    <col min="14608" max="14608" width="20" style="577" customWidth="1"/>
    <col min="14609" max="14844" width="10.6640625" style="577"/>
    <col min="14845" max="14845" width="29.33203125" style="577" customWidth="1"/>
    <col min="14846" max="14846" width="16.6640625" style="577" customWidth="1"/>
    <col min="14847" max="14847" width="12.83203125" style="577" customWidth="1"/>
    <col min="14848" max="14848" width="16.5" style="577" customWidth="1"/>
    <col min="14849" max="14849" width="13.6640625" style="577" customWidth="1"/>
    <col min="14850" max="14850" width="13" style="577" customWidth="1"/>
    <col min="14851" max="14851" width="18" style="577" bestFit="1" customWidth="1"/>
    <col min="14852" max="14852" width="0" style="577" hidden="1" customWidth="1"/>
    <col min="14853" max="14853" width="16.5" style="577" customWidth="1"/>
    <col min="14854" max="14854" width="0" style="577" hidden="1" customWidth="1"/>
    <col min="14855" max="14855" width="16.6640625" style="577" bestFit="1" customWidth="1"/>
    <col min="14856" max="14856" width="23.33203125" style="577" customWidth="1"/>
    <col min="14857" max="14857" width="23.5" style="577" customWidth="1"/>
    <col min="14858" max="14858" width="23.83203125" style="577" customWidth="1"/>
    <col min="14859" max="14859" width="24.5" style="577" customWidth="1"/>
    <col min="14860" max="14860" width="22.6640625" style="577" customWidth="1"/>
    <col min="14861" max="14862" width="10.6640625" style="577"/>
    <col min="14863" max="14863" width="19.5" style="577" customWidth="1"/>
    <col min="14864" max="14864" width="20" style="577" customWidth="1"/>
    <col min="14865" max="15100" width="10.6640625" style="577"/>
    <col min="15101" max="15101" width="29.33203125" style="577" customWidth="1"/>
    <col min="15102" max="15102" width="16.6640625" style="577" customWidth="1"/>
    <col min="15103" max="15103" width="12.83203125" style="577" customWidth="1"/>
    <col min="15104" max="15104" width="16.5" style="577" customWidth="1"/>
    <col min="15105" max="15105" width="13.6640625" style="577" customWidth="1"/>
    <col min="15106" max="15106" width="13" style="577" customWidth="1"/>
    <col min="15107" max="15107" width="18" style="577" bestFit="1" customWidth="1"/>
    <col min="15108" max="15108" width="0" style="577" hidden="1" customWidth="1"/>
    <col min="15109" max="15109" width="16.5" style="577" customWidth="1"/>
    <col min="15110" max="15110" width="0" style="577" hidden="1" customWidth="1"/>
    <col min="15111" max="15111" width="16.6640625" style="577" bestFit="1" customWidth="1"/>
    <col min="15112" max="15112" width="23.33203125" style="577" customWidth="1"/>
    <col min="15113" max="15113" width="23.5" style="577" customWidth="1"/>
    <col min="15114" max="15114" width="23.83203125" style="577" customWidth="1"/>
    <col min="15115" max="15115" width="24.5" style="577" customWidth="1"/>
    <col min="15116" max="15116" width="22.6640625" style="577" customWidth="1"/>
    <col min="15117" max="15118" width="10.6640625" style="577"/>
    <col min="15119" max="15119" width="19.5" style="577" customWidth="1"/>
    <col min="15120" max="15120" width="20" style="577" customWidth="1"/>
    <col min="15121" max="15356" width="10.6640625" style="577"/>
    <col min="15357" max="15357" width="29.33203125" style="577" customWidth="1"/>
    <col min="15358" max="15358" width="16.6640625" style="577" customWidth="1"/>
    <col min="15359" max="15359" width="12.83203125" style="577" customWidth="1"/>
    <col min="15360" max="15360" width="16.5" style="577" customWidth="1"/>
    <col min="15361" max="15361" width="13.6640625" style="577" customWidth="1"/>
    <col min="15362" max="15362" width="13" style="577" customWidth="1"/>
    <col min="15363" max="15363" width="18" style="577" bestFit="1" customWidth="1"/>
    <col min="15364" max="15364" width="0" style="577" hidden="1" customWidth="1"/>
    <col min="15365" max="15365" width="16.5" style="577" customWidth="1"/>
    <col min="15366" max="15366" width="0" style="577" hidden="1" customWidth="1"/>
    <col min="15367" max="15367" width="16.6640625" style="577" bestFit="1" customWidth="1"/>
    <col min="15368" max="15368" width="23.33203125" style="577" customWidth="1"/>
    <col min="15369" max="15369" width="23.5" style="577" customWidth="1"/>
    <col min="15370" max="15370" width="23.83203125" style="577" customWidth="1"/>
    <col min="15371" max="15371" width="24.5" style="577" customWidth="1"/>
    <col min="15372" max="15372" width="22.6640625" style="577" customWidth="1"/>
    <col min="15373" max="15374" width="10.6640625" style="577"/>
    <col min="15375" max="15375" width="19.5" style="577" customWidth="1"/>
    <col min="15376" max="15376" width="20" style="577" customWidth="1"/>
    <col min="15377" max="15612" width="10.6640625" style="577"/>
    <col min="15613" max="15613" width="29.33203125" style="577" customWidth="1"/>
    <col min="15614" max="15614" width="16.6640625" style="577" customWidth="1"/>
    <col min="15615" max="15615" width="12.83203125" style="577" customWidth="1"/>
    <col min="15616" max="15616" width="16.5" style="577" customWidth="1"/>
    <col min="15617" max="15617" width="13.6640625" style="577" customWidth="1"/>
    <col min="15618" max="15618" width="13" style="577" customWidth="1"/>
    <col min="15619" max="15619" width="18" style="577" bestFit="1" customWidth="1"/>
    <col min="15620" max="15620" width="0" style="577" hidden="1" customWidth="1"/>
    <col min="15621" max="15621" width="16.5" style="577" customWidth="1"/>
    <col min="15622" max="15622" width="0" style="577" hidden="1" customWidth="1"/>
    <col min="15623" max="15623" width="16.6640625" style="577" bestFit="1" customWidth="1"/>
    <col min="15624" max="15624" width="23.33203125" style="577" customWidth="1"/>
    <col min="15625" max="15625" width="23.5" style="577" customWidth="1"/>
    <col min="15626" max="15626" width="23.83203125" style="577" customWidth="1"/>
    <col min="15627" max="15627" width="24.5" style="577" customWidth="1"/>
    <col min="15628" max="15628" width="22.6640625" style="577" customWidth="1"/>
    <col min="15629" max="15630" width="10.6640625" style="577"/>
    <col min="15631" max="15631" width="19.5" style="577" customWidth="1"/>
    <col min="15632" max="15632" width="20" style="577" customWidth="1"/>
    <col min="15633" max="15868" width="10.6640625" style="577"/>
    <col min="15869" max="15869" width="29.33203125" style="577" customWidth="1"/>
    <col min="15870" max="15870" width="16.6640625" style="577" customWidth="1"/>
    <col min="15871" max="15871" width="12.83203125" style="577" customWidth="1"/>
    <col min="15872" max="15872" width="16.5" style="577" customWidth="1"/>
    <col min="15873" max="15873" width="13.6640625" style="577" customWidth="1"/>
    <col min="15874" max="15874" width="13" style="577" customWidth="1"/>
    <col min="15875" max="15875" width="18" style="577" bestFit="1" customWidth="1"/>
    <col min="15876" max="15876" width="0" style="577" hidden="1" customWidth="1"/>
    <col min="15877" max="15877" width="16.5" style="577" customWidth="1"/>
    <col min="15878" max="15878" width="0" style="577" hidden="1" customWidth="1"/>
    <col min="15879" max="15879" width="16.6640625" style="577" bestFit="1" customWidth="1"/>
    <col min="15880" max="15880" width="23.33203125" style="577" customWidth="1"/>
    <col min="15881" max="15881" width="23.5" style="577" customWidth="1"/>
    <col min="15882" max="15882" width="23.83203125" style="577" customWidth="1"/>
    <col min="15883" max="15883" width="24.5" style="577" customWidth="1"/>
    <col min="15884" max="15884" width="22.6640625" style="577" customWidth="1"/>
    <col min="15885" max="15886" width="10.6640625" style="577"/>
    <col min="15887" max="15887" width="19.5" style="577" customWidth="1"/>
    <col min="15888" max="15888" width="20" style="577" customWidth="1"/>
    <col min="15889" max="16124" width="10.6640625" style="577"/>
    <col min="16125" max="16125" width="29.33203125" style="577" customWidth="1"/>
    <col min="16126" max="16126" width="16.6640625" style="577" customWidth="1"/>
    <col min="16127" max="16127" width="12.83203125" style="577" customWidth="1"/>
    <col min="16128" max="16128" width="16.5" style="577" customWidth="1"/>
    <col min="16129" max="16129" width="13.6640625" style="577" customWidth="1"/>
    <col min="16130" max="16130" width="13" style="577" customWidth="1"/>
    <col min="16131" max="16131" width="18" style="577" bestFit="1" customWidth="1"/>
    <col min="16132" max="16132" width="0" style="577" hidden="1" customWidth="1"/>
    <col min="16133" max="16133" width="16.5" style="577" customWidth="1"/>
    <col min="16134" max="16134" width="0" style="577" hidden="1" customWidth="1"/>
    <col min="16135" max="16135" width="16.6640625" style="577" bestFit="1" customWidth="1"/>
    <col min="16136" max="16136" width="23.33203125" style="577" customWidth="1"/>
    <col min="16137" max="16137" width="23.5" style="577" customWidth="1"/>
    <col min="16138" max="16138" width="23.83203125" style="577" customWidth="1"/>
    <col min="16139" max="16139" width="24.5" style="577" customWidth="1"/>
    <col min="16140" max="16140" width="22.6640625" style="577" customWidth="1"/>
    <col min="16141" max="16142" width="10.6640625" style="577"/>
    <col min="16143" max="16143" width="19.5" style="577" customWidth="1"/>
    <col min="16144" max="16144" width="20" style="577" customWidth="1"/>
    <col min="16145" max="16384" width="10.6640625" style="577"/>
  </cols>
  <sheetData>
    <row r="1" spans="1:28" ht="73.7" customHeight="1" x14ac:dyDescent="0.2">
      <c r="A1" s="1361" t="s">
        <v>947</v>
      </c>
      <c r="B1" s="1360" t="s">
        <v>1384</v>
      </c>
      <c r="C1" s="1360" t="s">
        <v>1284</v>
      </c>
      <c r="D1" s="1361" t="s">
        <v>1382</v>
      </c>
      <c r="E1" s="1361" t="s">
        <v>948</v>
      </c>
      <c r="F1" s="1360" t="s">
        <v>1383</v>
      </c>
      <c r="G1" s="1360" t="s">
        <v>949</v>
      </c>
      <c r="H1" s="1360" t="s">
        <v>950</v>
      </c>
      <c r="I1" s="1360" t="s">
        <v>951</v>
      </c>
      <c r="J1" s="1360" t="s">
        <v>1381</v>
      </c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</row>
    <row r="2" spans="1:28" ht="15" x14ac:dyDescent="0.2">
      <c r="A2" s="1925" t="s">
        <v>146</v>
      </c>
      <c r="B2" s="1926"/>
      <c r="C2" s="1926"/>
      <c r="D2" s="1926"/>
      <c r="E2" s="1926"/>
      <c r="F2" s="1926"/>
      <c r="G2" s="1926"/>
      <c r="H2" s="1926"/>
      <c r="I2" s="1926"/>
      <c r="J2" s="1927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</row>
    <row r="3" spans="1:28" s="578" customFormat="1" ht="21.6" hidden="1" customHeight="1" x14ac:dyDescent="0.2">
      <c r="A3" s="1362" t="s">
        <v>1363</v>
      </c>
      <c r="B3" s="1363"/>
      <c r="C3" s="1363"/>
      <c r="D3" s="1363"/>
      <c r="E3" s="1364"/>
      <c r="F3" s="1363"/>
      <c r="G3" s="1364"/>
      <c r="H3" s="1364"/>
      <c r="I3" s="1364">
        <v>1611000</v>
      </c>
      <c r="J3" s="1363"/>
      <c r="K3" s="453"/>
      <c r="L3" s="453"/>
      <c r="M3" s="453"/>
      <c r="N3" s="453"/>
      <c r="O3" s="453"/>
      <c r="P3" s="453"/>
      <c r="Q3" s="453"/>
      <c r="R3" s="453"/>
      <c r="S3" s="453"/>
      <c r="T3" s="453"/>
      <c r="U3" s="453"/>
      <c r="V3" s="453"/>
      <c r="W3" s="453"/>
      <c r="X3" s="453"/>
      <c r="Y3" s="453"/>
      <c r="Z3" s="453"/>
      <c r="AA3" s="453"/>
      <c r="AB3" s="453"/>
    </row>
    <row r="4" spans="1:28" s="578" customFormat="1" ht="21.6" hidden="1" customHeight="1" x14ac:dyDescent="0.2">
      <c r="A4" s="1362" t="s">
        <v>1363</v>
      </c>
      <c r="B4" s="1363"/>
      <c r="C4" s="1363"/>
      <c r="D4" s="1363"/>
      <c r="E4" s="1364"/>
      <c r="F4" s="1363"/>
      <c r="G4" s="1364"/>
      <c r="H4" s="1364"/>
      <c r="I4" s="1364">
        <v>1500000</v>
      </c>
      <c r="J4" s="1363"/>
      <c r="K4" s="453"/>
      <c r="L4" s="453"/>
      <c r="M4" s="453"/>
      <c r="N4" s="453"/>
      <c r="O4" s="453"/>
      <c r="P4" s="453"/>
      <c r="Q4" s="453"/>
      <c r="R4" s="453"/>
      <c r="S4" s="453"/>
      <c r="T4" s="453"/>
      <c r="U4" s="453"/>
      <c r="V4" s="453"/>
      <c r="W4" s="453"/>
      <c r="X4" s="453"/>
      <c r="Y4" s="453"/>
      <c r="Z4" s="453"/>
      <c r="AA4" s="453"/>
      <c r="AB4" s="453"/>
    </row>
    <row r="5" spans="1:28" s="578" customFormat="1" ht="21.6" hidden="1" customHeight="1" x14ac:dyDescent="0.2">
      <c r="A5" s="1362" t="s">
        <v>1363</v>
      </c>
      <c r="B5" s="1363"/>
      <c r="C5" s="1363"/>
      <c r="D5" s="1363"/>
      <c r="E5" s="1364"/>
      <c r="F5" s="1363"/>
      <c r="G5" s="1364"/>
      <c r="H5" s="1364"/>
      <c r="I5" s="1364">
        <v>1500000</v>
      </c>
      <c r="J5" s="1363"/>
      <c r="K5" s="453"/>
      <c r="L5" s="453"/>
      <c r="M5" s="453"/>
      <c r="N5" s="453"/>
      <c r="O5" s="453"/>
      <c r="P5" s="453"/>
      <c r="Q5" s="453"/>
      <c r="R5" s="453"/>
      <c r="S5" s="453"/>
      <c r="T5" s="453"/>
      <c r="U5" s="453"/>
      <c r="V5" s="453"/>
      <c r="W5" s="453"/>
      <c r="X5" s="453"/>
      <c r="Y5" s="453"/>
      <c r="Z5" s="453"/>
      <c r="AA5" s="453"/>
      <c r="AB5" s="453"/>
    </row>
    <row r="6" spans="1:28" ht="15" hidden="1" x14ac:dyDescent="0.2">
      <c r="A6" s="1362" t="s">
        <v>1363</v>
      </c>
      <c r="B6" s="1365"/>
      <c r="C6" s="1365"/>
      <c r="D6" s="1365"/>
      <c r="E6" s="1366"/>
      <c r="F6" s="1365"/>
      <c r="G6" s="1367">
        <v>300000</v>
      </c>
      <c r="H6" s="1366"/>
      <c r="I6" s="1368">
        <v>300000</v>
      </c>
      <c r="J6" s="1369"/>
      <c r="K6" s="298"/>
      <c r="L6" s="298"/>
      <c r="M6" s="298"/>
      <c r="N6" s="298"/>
      <c r="O6" s="298"/>
      <c r="P6" s="298"/>
      <c r="Q6" s="298"/>
      <c r="R6" s="298"/>
      <c r="S6" s="298"/>
      <c r="T6" s="298"/>
      <c r="U6" s="298"/>
      <c r="V6" s="298"/>
      <c r="W6" s="298"/>
      <c r="X6" s="298"/>
      <c r="Y6" s="298"/>
      <c r="Z6" s="298"/>
      <c r="AA6" s="298"/>
      <c r="AB6" s="298"/>
    </row>
    <row r="7" spans="1:28" ht="15" x14ac:dyDescent="0.2">
      <c r="A7" s="1362" t="s">
        <v>1363</v>
      </c>
      <c r="B7" s="1370"/>
      <c r="C7" s="1370"/>
      <c r="D7" s="1370"/>
      <c r="E7" s="1370"/>
      <c r="F7" s="1370"/>
      <c r="G7" s="1370">
        <v>300</v>
      </c>
      <c r="H7" s="1370">
        <f t="shared" ref="H7" si="0">SUM(H3:H6)</f>
        <v>0</v>
      </c>
      <c r="I7" s="1370">
        <v>4911</v>
      </c>
      <c r="J7" s="1370">
        <f>SUM(B7:I7)</f>
        <v>5211</v>
      </c>
      <c r="K7" s="298"/>
      <c r="L7" s="298"/>
      <c r="M7" s="298"/>
      <c r="N7" s="298"/>
      <c r="O7" s="298"/>
      <c r="P7" s="298"/>
      <c r="Q7" s="298"/>
      <c r="R7" s="298"/>
      <c r="S7" s="298"/>
      <c r="T7" s="298"/>
      <c r="U7" s="298"/>
      <c r="V7" s="298"/>
      <c r="W7" s="298"/>
      <c r="X7" s="298"/>
      <c r="Y7" s="298"/>
      <c r="Z7" s="298"/>
      <c r="AA7" s="298"/>
      <c r="AB7" s="298"/>
    </row>
    <row r="8" spans="1:28" ht="15" hidden="1" x14ac:dyDescent="0.2">
      <c r="A8" s="1371" t="s">
        <v>939</v>
      </c>
      <c r="B8" s="1367"/>
      <c r="C8" s="1366"/>
      <c r="D8" s="1366"/>
      <c r="E8" s="1366"/>
      <c r="F8" s="1366"/>
      <c r="G8" s="1367"/>
      <c r="H8" s="1366"/>
      <c r="I8" s="1367"/>
      <c r="J8" s="1367"/>
      <c r="K8" s="298"/>
      <c r="L8" s="298"/>
      <c r="M8" s="298"/>
      <c r="N8" s="298"/>
      <c r="O8" s="298"/>
      <c r="P8" s="298"/>
      <c r="Q8" s="298"/>
      <c r="R8" s="298"/>
      <c r="S8" s="298"/>
      <c r="T8" s="298"/>
      <c r="U8" s="298"/>
      <c r="V8" s="298"/>
      <c r="W8" s="298"/>
      <c r="X8" s="298"/>
      <c r="Y8" s="298"/>
      <c r="Z8" s="298"/>
      <c r="AA8" s="298"/>
      <c r="AB8" s="298"/>
    </row>
    <row r="9" spans="1:28" ht="15" hidden="1" x14ac:dyDescent="0.2">
      <c r="A9" s="1371" t="s">
        <v>939</v>
      </c>
      <c r="B9" s="1367"/>
      <c r="C9" s="1366"/>
      <c r="D9" s="1366"/>
      <c r="E9" s="1366"/>
      <c r="F9" s="1366"/>
      <c r="G9" s="1367"/>
      <c r="H9" s="1366"/>
      <c r="I9" s="1367"/>
      <c r="J9" s="1367"/>
      <c r="K9" s="298"/>
      <c r="L9" s="298"/>
      <c r="M9" s="298"/>
      <c r="N9" s="298"/>
      <c r="O9" s="298"/>
      <c r="P9" s="298"/>
      <c r="Q9" s="298"/>
      <c r="R9" s="298"/>
      <c r="S9" s="298"/>
      <c r="T9" s="298"/>
      <c r="U9" s="298"/>
      <c r="V9" s="298"/>
      <c r="W9" s="298"/>
      <c r="X9" s="298"/>
      <c r="Y9" s="298"/>
      <c r="Z9" s="298"/>
      <c r="AA9" s="298"/>
      <c r="AB9" s="298"/>
    </row>
    <row r="10" spans="1:28" ht="15" hidden="1" x14ac:dyDescent="0.2">
      <c r="A10" s="1371" t="s">
        <v>1362</v>
      </c>
      <c r="B10" s="1372">
        <f>SUM(B8:B9)</f>
        <v>0</v>
      </c>
      <c r="C10" s="1372">
        <f t="shared" ref="C10:I10" si="1">SUM(C8:C9)</f>
        <v>0</v>
      </c>
      <c r="D10" s="1372">
        <f t="shared" si="1"/>
        <v>0</v>
      </c>
      <c r="E10" s="1372">
        <f t="shared" si="1"/>
        <v>0</v>
      </c>
      <c r="F10" s="1372">
        <f t="shared" si="1"/>
        <v>0</v>
      </c>
      <c r="G10" s="1372">
        <f t="shared" si="1"/>
        <v>0</v>
      </c>
      <c r="H10" s="1372">
        <f t="shared" si="1"/>
        <v>0</v>
      </c>
      <c r="I10" s="1372">
        <f t="shared" si="1"/>
        <v>0</v>
      </c>
      <c r="J10" s="1370">
        <f>SUM(B10:I10)</f>
        <v>0</v>
      </c>
      <c r="K10" s="298"/>
      <c r="L10" s="298"/>
      <c r="M10" s="298"/>
      <c r="N10" s="298"/>
      <c r="O10" s="298"/>
      <c r="P10" s="298"/>
      <c r="Q10" s="298"/>
      <c r="R10" s="298"/>
      <c r="S10" s="298"/>
      <c r="T10" s="298"/>
      <c r="U10" s="298"/>
      <c r="V10" s="298"/>
      <c r="W10" s="298"/>
      <c r="X10" s="298"/>
      <c r="Y10" s="298"/>
      <c r="Z10" s="298"/>
      <c r="AA10" s="298"/>
      <c r="AB10" s="298"/>
    </row>
    <row r="11" spans="1:28" ht="15" hidden="1" x14ac:dyDescent="0.2">
      <c r="A11" s="1371" t="s">
        <v>564</v>
      </c>
      <c r="B11" s="1372"/>
      <c r="C11" s="1372"/>
      <c r="D11" s="1372"/>
      <c r="E11" s="1372"/>
      <c r="F11" s="1372"/>
      <c r="G11" s="1372"/>
      <c r="H11" s="1372"/>
      <c r="I11" s="1372"/>
      <c r="J11" s="1370">
        <f>SUM(B11:I11)</f>
        <v>0</v>
      </c>
      <c r="K11" s="298"/>
      <c r="L11" s="298"/>
      <c r="M11" s="298"/>
      <c r="N11" s="298"/>
      <c r="O11" s="298"/>
      <c r="P11" s="298"/>
      <c r="Q11" s="298"/>
      <c r="R11" s="298"/>
      <c r="S11" s="298"/>
      <c r="T11" s="298"/>
      <c r="U11" s="298"/>
      <c r="V11" s="298"/>
      <c r="W11" s="298"/>
      <c r="X11" s="298"/>
      <c r="Y11" s="298"/>
      <c r="Z11" s="298"/>
      <c r="AA11" s="298"/>
      <c r="AB11" s="298"/>
    </row>
    <row r="12" spans="1:28" ht="30" x14ac:dyDescent="0.2">
      <c r="A12" s="1371" t="s">
        <v>1495</v>
      </c>
      <c r="B12" s="1367"/>
      <c r="C12" s="1367"/>
      <c r="D12" s="1367"/>
      <c r="E12" s="1367"/>
      <c r="F12" s="1367"/>
      <c r="G12" s="1367">
        <v>1500</v>
      </c>
      <c r="H12" s="1367"/>
      <c r="I12" s="1367"/>
      <c r="J12" s="1364">
        <f>SUM(B12:I12)</f>
        <v>1500</v>
      </c>
      <c r="K12" s="298"/>
      <c r="L12" s="298"/>
      <c r="M12" s="298"/>
      <c r="N12" s="298"/>
      <c r="O12" s="298"/>
      <c r="P12" s="298"/>
      <c r="Q12" s="298"/>
      <c r="R12" s="298"/>
      <c r="S12" s="298"/>
      <c r="T12" s="298"/>
      <c r="U12" s="298"/>
      <c r="V12" s="298"/>
      <c r="W12" s="298"/>
      <c r="X12" s="298"/>
      <c r="Y12" s="298"/>
      <c r="Z12" s="298"/>
      <c r="AA12" s="298"/>
      <c r="AB12" s="298"/>
    </row>
    <row r="13" spans="1:28" ht="21.6" hidden="1" customHeight="1" x14ac:dyDescent="0.2">
      <c r="A13" s="1371" t="s">
        <v>563</v>
      </c>
      <c r="B13" s="1367"/>
      <c r="C13" s="1367"/>
      <c r="D13" s="1367"/>
      <c r="E13" s="1367"/>
      <c r="F13" s="1367"/>
      <c r="G13" s="1367"/>
      <c r="H13" s="1367"/>
      <c r="I13" s="1367"/>
      <c r="J13" s="1370">
        <f>SUM(B13:I13)</f>
        <v>0</v>
      </c>
      <c r="K13" s="298"/>
      <c r="L13" s="298"/>
      <c r="M13" s="298"/>
      <c r="N13" s="298"/>
      <c r="O13" s="298"/>
      <c r="P13" s="298"/>
      <c r="Q13" s="298"/>
      <c r="R13" s="298"/>
      <c r="S13" s="298"/>
      <c r="T13" s="298"/>
      <c r="U13" s="298"/>
      <c r="V13" s="298"/>
      <c r="W13" s="298"/>
      <c r="X13" s="298"/>
      <c r="Y13" s="298"/>
      <c r="Z13" s="298"/>
      <c r="AA13" s="298"/>
      <c r="AB13" s="298"/>
    </row>
    <row r="14" spans="1:28" ht="15" hidden="1" x14ac:dyDescent="0.2">
      <c r="A14" s="1362" t="s">
        <v>839</v>
      </c>
      <c r="B14" s="1364"/>
      <c r="C14" s="1364"/>
      <c r="D14" s="1373"/>
      <c r="E14" s="1373"/>
      <c r="F14" s="1373"/>
      <c r="G14" s="1373"/>
      <c r="H14" s="1373"/>
      <c r="I14" s="1373">
        <v>2380000</v>
      </c>
      <c r="J14" s="1364"/>
      <c r="K14" s="298"/>
      <c r="L14" s="298"/>
      <c r="M14" s="298"/>
      <c r="N14" s="298"/>
      <c r="O14" s="298"/>
      <c r="P14" s="298"/>
      <c r="Q14" s="298"/>
      <c r="R14" s="298"/>
      <c r="S14" s="298"/>
      <c r="T14" s="298"/>
      <c r="U14" s="298"/>
      <c r="V14" s="298"/>
      <c r="W14" s="298"/>
      <c r="X14" s="298"/>
      <c r="Y14" s="298"/>
      <c r="Z14" s="298"/>
      <c r="AA14" s="298"/>
      <c r="AB14" s="298"/>
    </row>
    <row r="15" spans="1:28" ht="15" hidden="1" x14ac:dyDescent="0.2">
      <c r="A15" s="1362" t="s">
        <v>839</v>
      </c>
      <c r="B15" s="1364"/>
      <c r="C15" s="1364"/>
      <c r="D15" s="1373"/>
      <c r="E15" s="1373"/>
      <c r="F15" s="1373"/>
      <c r="G15" s="1373"/>
      <c r="H15" s="1373"/>
      <c r="I15" s="1373">
        <v>70000</v>
      </c>
      <c r="J15" s="1364"/>
      <c r="K15" s="298"/>
      <c r="L15" s="298"/>
      <c r="M15" s="298"/>
      <c r="N15" s="298"/>
      <c r="O15" s="298"/>
      <c r="P15" s="298"/>
      <c r="Q15" s="298"/>
      <c r="R15" s="298"/>
      <c r="S15" s="298"/>
      <c r="T15" s="298"/>
      <c r="U15" s="298"/>
      <c r="V15" s="298"/>
      <c r="W15" s="298"/>
      <c r="X15" s="298"/>
      <c r="Y15" s="298"/>
      <c r="Z15" s="298"/>
      <c r="AA15" s="298"/>
      <c r="AB15" s="298"/>
    </row>
    <row r="16" spans="1:28" ht="15" hidden="1" x14ac:dyDescent="0.2">
      <c r="A16" s="1362" t="s">
        <v>839</v>
      </c>
      <c r="B16" s="1364"/>
      <c r="C16" s="1364"/>
      <c r="D16" s="1373"/>
      <c r="E16" s="1373"/>
      <c r="F16" s="1373"/>
      <c r="G16" s="1373"/>
      <c r="H16" s="1373"/>
      <c r="I16" s="1373">
        <v>3000000</v>
      </c>
      <c r="J16" s="1364"/>
      <c r="K16" s="298"/>
      <c r="L16" s="298"/>
      <c r="M16" s="298"/>
      <c r="N16" s="298"/>
      <c r="O16" s="298"/>
      <c r="P16" s="298"/>
      <c r="Q16" s="298"/>
      <c r="R16" s="298"/>
      <c r="S16" s="298"/>
      <c r="T16" s="298"/>
      <c r="U16" s="298"/>
      <c r="V16" s="298"/>
      <c r="W16" s="298"/>
      <c r="X16" s="298"/>
      <c r="Y16" s="298"/>
      <c r="Z16" s="298"/>
      <c r="AA16" s="298"/>
      <c r="AB16" s="298"/>
    </row>
    <row r="17" spans="1:28" ht="15" hidden="1" x14ac:dyDescent="0.2">
      <c r="A17" s="1362" t="s">
        <v>839</v>
      </c>
      <c r="B17" s="1364"/>
      <c r="C17" s="1364"/>
      <c r="D17" s="1373"/>
      <c r="E17" s="1373"/>
      <c r="F17" s="1373"/>
      <c r="G17" s="1373"/>
      <c r="H17" s="1373"/>
      <c r="I17" s="1373">
        <v>450000</v>
      </c>
      <c r="J17" s="1364"/>
      <c r="K17" s="298"/>
      <c r="L17" s="298"/>
      <c r="M17" s="298"/>
      <c r="N17" s="298"/>
      <c r="O17" s="298"/>
      <c r="P17" s="298"/>
      <c r="Q17" s="298"/>
      <c r="R17" s="298"/>
      <c r="S17" s="298"/>
      <c r="T17" s="298"/>
      <c r="U17" s="298"/>
      <c r="V17" s="298"/>
      <c r="W17" s="298"/>
      <c r="X17" s="298"/>
      <c r="Y17" s="298"/>
      <c r="Z17" s="298"/>
      <c r="AA17" s="298"/>
      <c r="AB17" s="298"/>
    </row>
    <row r="18" spans="1:28" ht="15" hidden="1" x14ac:dyDescent="0.2">
      <c r="A18" s="1362" t="s">
        <v>839</v>
      </c>
      <c r="B18" s="1364"/>
      <c r="C18" s="1364"/>
      <c r="D18" s="1373"/>
      <c r="E18" s="1373"/>
      <c r="F18" s="1373"/>
      <c r="G18" s="1373">
        <v>100000</v>
      </c>
      <c r="H18" s="1373"/>
      <c r="I18" s="1373">
        <v>550000</v>
      </c>
      <c r="J18" s="1364"/>
      <c r="K18" s="298"/>
      <c r="L18" s="298"/>
      <c r="M18" s="298"/>
      <c r="N18" s="298"/>
      <c r="O18" s="298"/>
      <c r="P18" s="298"/>
      <c r="Q18" s="298"/>
      <c r="R18" s="298"/>
      <c r="S18" s="298"/>
      <c r="T18" s="298"/>
      <c r="U18" s="298"/>
      <c r="V18" s="298"/>
      <c r="W18" s="298"/>
      <c r="X18" s="298"/>
      <c r="Y18" s="298"/>
      <c r="Z18" s="298"/>
      <c r="AA18" s="298"/>
      <c r="AB18" s="298"/>
    </row>
    <row r="19" spans="1:28" ht="15" hidden="1" x14ac:dyDescent="0.2">
      <c r="A19" s="1362" t="s">
        <v>839</v>
      </c>
      <c r="B19" s="1364"/>
      <c r="C19" s="1364"/>
      <c r="D19" s="1373"/>
      <c r="E19" s="1373"/>
      <c r="F19" s="1373"/>
      <c r="G19" s="1373">
        <v>100000</v>
      </c>
      <c r="H19" s="1373"/>
      <c r="I19" s="1373">
        <v>320000</v>
      </c>
      <c r="J19" s="1364"/>
      <c r="K19" s="298"/>
      <c r="L19" s="298"/>
      <c r="M19" s="298"/>
      <c r="N19" s="298"/>
      <c r="O19" s="298"/>
      <c r="P19" s="298"/>
      <c r="Q19" s="298"/>
      <c r="R19" s="298"/>
      <c r="S19" s="298"/>
      <c r="T19" s="298"/>
      <c r="U19" s="298"/>
      <c r="V19" s="298"/>
      <c r="W19" s="298"/>
      <c r="X19" s="298"/>
      <c r="Y19" s="298"/>
      <c r="Z19" s="298"/>
      <c r="AA19" s="298"/>
      <c r="AB19" s="298"/>
    </row>
    <row r="20" spans="1:28" ht="15" hidden="1" x14ac:dyDescent="0.2">
      <c r="A20" s="1362" t="s">
        <v>839</v>
      </c>
      <c r="B20" s="1364"/>
      <c r="C20" s="1364"/>
      <c r="D20" s="1373"/>
      <c r="E20" s="1373"/>
      <c r="F20" s="1373"/>
      <c r="G20" s="1373">
        <v>150000</v>
      </c>
      <c r="H20" s="1373"/>
      <c r="I20" s="1373">
        <v>1000000</v>
      </c>
      <c r="J20" s="1364"/>
      <c r="K20" s="298"/>
      <c r="L20" s="298"/>
      <c r="M20" s="298"/>
      <c r="N20" s="298"/>
      <c r="O20" s="298"/>
      <c r="P20" s="298"/>
      <c r="Q20" s="298"/>
      <c r="R20" s="298"/>
      <c r="S20" s="298"/>
      <c r="T20" s="298"/>
      <c r="U20" s="298"/>
      <c r="V20" s="298"/>
      <c r="W20" s="298"/>
      <c r="X20" s="298"/>
      <c r="Y20" s="298"/>
      <c r="Z20" s="298"/>
      <c r="AA20" s="298"/>
      <c r="AB20" s="298"/>
    </row>
    <row r="21" spans="1:28" ht="15" hidden="1" x14ac:dyDescent="0.2">
      <c r="A21" s="1362" t="s">
        <v>839</v>
      </c>
      <c r="B21" s="1364"/>
      <c r="C21" s="1364">
        <v>200000</v>
      </c>
      <c r="D21" s="1373"/>
      <c r="E21" s="1373"/>
      <c r="F21" s="1373"/>
      <c r="G21" s="1373">
        <v>200000</v>
      </c>
      <c r="H21" s="1373"/>
      <c r="I21" s="1373">
        <v>3500000</v>
      </c>
      <c r="J21" s="1364"/>
      <c r="K21" s="298"/>
      <c r="L21" s="298"/>
      <c r="M21" s="298"/>
      <c r="N21" s="298"/>
      <c r="O21" s="298"/>
      <c r="P21" s="298"/>
      <c r="Q21" s="298"/>
      <c r="R21" s="298"/>
      <c r="S21" s="298"/>
      <c r="T21" s="298"/>
      <c r="U21" s="298"/>
      <c r="V21" s="298"/>
      <c r="W21" s="298"/>
      <c r="X21" s="298"/>
      <c r="Y21" s="298"/>
      <c r="Z21" s="298"/>
      <c r="AA21" s="298"/>
      <c r="AB21" s="298"/>
    </row>
    <row r="22" spans="1:28" ht="15" hidden="1" customHeight="1" x14ac:dyDescent="0.2">
      <c r="A22" s="1362" t="s">
        <v>953</v>
      </c>
      <c r="B22" s="1364"/>
      <c r="C22" s="1364">
        <v>600000</v>
      </c>
      <c r="D22" s="1373"/>
      <c r="E22" s="1373"/>
      <c r="F22" s="1373"/>
      <c r="G22" s="1373"/>
      <c r="H22" s="1373"/>
      <c r="I22" s="1373">
        <v>1000000</v>
      </c>
      <c r="J22" s="1364"/>
      <c r="K22" s="298"/>
      <c r="L22" s="298"/>
      <c r="M22" s="298"/>
      <c r="N22" s="298"/>
      <c r="O22" s="298"/>
      <c r="P22" s="298"/>
      <c r="Q22" s="298"/>
      <c r="R22" s="298"/>
      <c r="S22" s="298"/>
      <c r="T22" s="298"/>
      <c r="U22" s="298"/>
      <c r="V22" s="298"/>
      <c r="W22" s="298"/>
      <c r="X22" s="298"/>
      <c r="Y22" s="298"/>
      <c r="Z22" s="298"/>
      <c r="AA22" s="298"/>
      <c r="AB22" s="298"/>
    </row>
    <row r="23" spans="1:28" ht="17.25" hidden="1" customHeight="1" x14ac:dyDescent="0.2">
      <c r="A23" s="1362" t="s">
        <v>839</v>
      </c>
      <c r="B23" s="1364"/>
      <c r="C23" s="1364">
        <v>600000</v>
      </c>
      <c r="D23" s="1373"/>
      <c r="E23" s="1373"/>
      <c r="F23" s="1373"/>
      <c r="G23" s="1373"/>
      <c r="H23" s="1373"/>
      <c r="I23" s="1373">
        <v>300000</v>
      </c>
      <c r="J23" s="1364"/>
      <c r="K23" s="298"/>
      <c r="L23" s="298"/>
      <c r="M23" s="298"/>
      <c r="N23" s="298"/>
      <c r="O23" s="298"/>
      <c r="P23" s="298"/>
      <c r="Q23" s="298"/>
      <c r="R23" s="298"/>
      <c r="S23" s="298"/>
      <c r="T23" s="298"/>
      <c r="U23" s="298"/>
      <c r="V23" s="298"/>
      <c r="W23" s="298"/>
      <c r="X23" s="298"/>
      <c r="Y23" s="298"/>
      <c r="Z23" s="298"/>
      <c r="AA23" s="298"/>
      <c r="AB23" s="298"/>
    </row>
    <row r="24" spans="1:28" ht="15" hidden="1" customHeight="1" x14ac:dyDescent="0.2">
      <c r="A24" s="1362" t="s">
        <v>953</v>
      </c>
      <c r="B24" s="1364"/>
      <c r="C24" s="1364"/>
      <c r="D24" s="1373">
        <v>100000</v>
      </c>
      <c r="E24" s="1373"/>
      <c r="F24" s="1373"/>
      <c r="G24" s="1373">
        <v>150000</v>
      </c>
      <c r="H24" s="1373"/>
      <c r="I24" s="1373">
        <v>500000</v>
      </c>
      <c r="J24" s="1364"/>
      <c r="K24" s="298"/>
      <c r="L24" s="298"/>
      <c r="M24" s="298"/>
      <c r="N24" s="298"/>
      <c r="O24" s="298"/>
      <c r="P24" s="298"/>
      <c r="Q24" s="298"/>
      <c r="R24" s="298"/>
      <c r="S24" s="298"/>
      <c r="T24" s="298"/>
      <c r="U24" s="298"/>
      <c r="V24" s="298"/>
      <c r="W24" s="298"/>
      <c r="X24" s="298"/>
      <c r="Y24" s="298"/>
      <c r="Z24" s="298"/>
      <c r="AA24" s="298"/>
      <c r="AB24" s="298"/>
    </row>
    <row r="25" spans="1:28" ht="15" hidden="1" x14ac:dyDescent="0.2">
      <c r="A25" s="1362" t="s">
        <v>839</v>
      </c>
      <c r="B25" s="1364"/>
      <c r="C25" s="1364">
        <v>100000</v>
      </c>
      <c r="D25" s="1373"/>
      <c r="E25" s="1373"/>
      <c r="F25" s="1373"/>
      <c r="G25" s="1373"/>
      <c r="H25" s="1373"/>
      <c r="I25" s="1373">
        <v>950000</v>
      </c>
      <c r="J25" s="1364"/>
      <c r="K25" s="298"/>
      <c r="L25" s="298"/>
      <c r="M25" s="298"/>
      <c r="N25" s="298"/>
      <c r="O25" s="298"/>
      <c r="P25" s="298"/>
      <c r="Q25" s="298"/>
      <c r="R25" s="298"/>
      <c r="S25" s="298"/>
      <c r="T25" s="298"/>
      <c r="U25" s="298"/>
      <c r="V25" s="298"/>
      <c r="W25" s="298"/>
      <c r="X25" s="298"/>
      <c r="Y25" s="298"/>
      <c r="Z25" s="298"/>
      <c r="AA25" s="298"/>
      <c r="AB25" s="298"/>
    </row>
    <row r="26" spans="1:28" ht="15" hidden="1" x14ac:dyDescent="0.2">
      <c r="A26" s="1362" t="s">
        <v>839</v>
      </c>
      <c r="B26" s="1364"/>
      <c r="C26" s="1364">
        <v>100000</v>
      </c>
      <c r="D26" s="1373"/>
      <c r="E26" s="1373"/>
      <c r="F26" s="1373"/>
      <c r="G26" s="1373"/>
      <c r="H26" s="1373"/>
      <c r="I26" s="1373">
        <v>100000</v>
      </c>
      <c r="J26" s="1364"/>
      <c r="K26" s="298"/>
      <c r="L26" s="298"/>
      <c r="M26" s="298"/>
      <c r="N26" s="298"/>
      <c r="O26" s="298"/>
      <c r="P26" s="298"/>
      <c r="Q26" s="298"/>
      <c r="R26" s="298"/>
      <c r="S26" s="298"/>
      <c r="T26" s="298"/>
      <c r="U26" s="298"/>
      <c r="V26" s="298"/>
      <c r="W26" s="298"/>
      <c r="X26" s="298"/>
      <c r="Y26" s="298"/>
      <c r="Z26" s="298"/>
      <c r="AA26" s="298"/>
      <c r="AB26" s="298"/>
    </row>
    <row r="27" spans="1:28" ht="15" hidden="1" x14ac:dyDescent="0.2">
      <c r="A27" s="1362" t="s">
        <v>839</v>
      </c>
      <c r="B27" s="1364"/>
      <c r="C27" s="1364"/>
      <c r="D27" s="1373"/>
      <c r="E27" s="1373"/>
      <c r="F27" s="1373"/>
      <c r="G27" s="1373"/>
      <c r="H27" s="1373"/>
      <c r="I27" s="1373">
        <v>1500000</v>
      </c>
      <c r="J27" s="1364"/>
      <c r="K27" s="298"/>
      <c r="L27" s="298"/>
      <c r="M27" s="298"/>
      <c r="N27" s="298"/>
      <c r="O27" s="298"/>
      <c r="P27" s="298"/>
      <c r="Q27" s="298"/>
      <c r="R27" s="298"/>
      <c r="S27" s="298"/>
      <c r="T27" s="298"/>
      <c r="U27" s="298"/>
      <c r="V27" s="298"/>
      <c r="W27" s="298"/>
      <c r="X27" s="298"/>
      <c r="Y27" s="298"/>
      <c r="Z27" s="298"/>
      <c r="AA27" s="298"/>
      <c r="AB27" s="298"/>
    </row>
    <row r="28" spans="1:28" ht="15" hidden="1" x14ac:dyDescent="0.2">
      <c r="A28" s="1362" t="s">
        <v>839</v>
      </c>
      <c r="B28" s="1364"/>
      <c r="C28" s="1364"/>
      <c r="D28" s="1373"/>
      <c r="E28" s="1373"/>
      <c r="F28" s="1373"/>
      <c r="G28" s="1373"/>
      <c r="H28" s="1373"/>
      <c r="I28" s="1373">
        <v>300000</v>
      </c>
      <c r="J28" s="1364"/>
      <c r="K28" s="298"/>
      <c r="L28" s="298"/>
      <c r="M28" s="298"/>
      <c r="N28" s="298"/>
      <c r="O28" s="298"/>
      <c r="P28" s="298"/>
      <c r="Q28" s="298"/>
      <c r="R28" s="298"/>
      <c r="S28" s="298"/>
      <c r="T28" s="298"/>
      <c r="U28" s="298"/>
      <c r="V28" s="298"/>
      <c r="W28" s="298"/>
      <c r="X28" s="298"/>
      <c r="Y28" s="298"/>
      <c r="Z28" s="298"/>
      <c r="AA28" s="298"/>
      <c r="AB28" s="298"/>
    </row>
    <row r="29" spans="1:28" ht="15" hidden="1" x14ac:dyDescent="0.2">
      <c r="A29" s="1362" t="s">
        <v>839</v>
      </c>
      <c r="B29" s="1364"/>
      <c r="C29" s="1364"/>
      <c r="D29" s="1373"/>
      <c r="E29" s="1373"/>
      <c r="F29" s="1373"/>
      <c r="G29" s="1373"/>
      <c r="H29" s="1373"/>
      <c r="I29" s="1373">
        <v>500000</v>
      </c>
      <c r="J29" s="1364"/>
      <c r="K29" s="298"/>
      <c r="L29" s="298"/>
      <c r="M29" s="298"/>
      <c r="N29" s="298"/>
      <c r="O29" s="298"/>
      <c r="P29" s="298"/>
      <c r="Q29" s="298"/>
      <c r="R29" s="298"/>
      <c r="S29" s="298"/>
      <c r="T29" s="298"/>
      <c r="U29" s="298"/>
      <c r="V29" s="298"/>
      <c r="W29" s="298"/>
      <c r="X29" s="298"/>
      <c r="Y29" s="298"/>
      <c r="Z29" s="298"/>
      <c r="AA29" s="298"/>
      <c r="AB29" s="298"/>
    </row>
    <row r="30" spans="1:28" ht="15" hidden="1" x14ac:dyDescent="0.2">
      <c r="A30" s="1362" t="s">
        <v>839</v>
      </c>
      <c r="B30" s="1364"/>
      <c r="C30" s="1364"/>
      <c r="D30" s="1373"/>
      <c r="E30" s="1373"/>
      <c r="F30" s="1373"/>
      <c r="G30" s="1373"/>
      <c r="H30" s="1373"/>
      <c r="I30" s="1373">
        <v>400000</v>
      </c>
      <c r="J30" s="1364"/>
      <c r="K30" s="298"/>
      <c r="L30" s="298"/>
      <c r="M30" s="298"/>
      <c r="N30" s="298"/>
      <c r="O30" s="298"/>
      <c r="P30" s="298"/>
      <c r="Q30" s="298"/>
      <c r="R30" s="298"/>
      <c r="S30" s="298"/>
      <c r="T30" s="298"/>
      <c r="U30" s="298"/>
      <c r="V30" s="298"/>
      <c r="W30" s="298"/>
      <c r="X30" s="298"/>
      <c r="Y30" s="298"/>
      <c r="Z30" s="298"/>
      <c r="AA30" s="298"/>
      <c r="AB30" s="298"/>
    </row>
    <row r="31" spans="1:28" ht="15" hidden="1" x14ac:dyDescent="0.2">
      <c r="A31" s="1362" t="s">
        <v>839</v>
      </c>
      <c r="B31" s="1364"/>
      <c r="C31" s="1364"/>
      <c r="D31" s="1373"/>
      <c r="E31" s="1373"/>
      <c r="F31" s="1373"/>
      <c r="G31" s="1373"/>
      <c r="H31" s="1373"/>
      <c r="I31" s="1373">
        <v>167225</v>
      </c>
      <c r="J31" s="1364"/>
      <c r="K31" s="298"/>
      <c r="L31" s="298"/>
      <c r="M31" s="298"/>
      <c r="N31" s="298"/>
      <c r="O31" s="298"/>
      <c r="P31" s="298"/>
      <c r="Q31" s="298"/>
      <c r="R31" s="298"/>
      <c r="S31" s="298"/>
      <c r="T31" s="298"/>
      <c r="U31" s="298"/>
      <c r="V31" s="298"/>
      <c r="W31" s="298"/>
      <c r="X31" s="298"/>
      <c r="Y31" s="298"/>
      <c r="Z31" s="298"/>
      <c r="AA31" s="298"/>
      <c r="AB31" s="298"/>
    </row>
    <row r="32" spans="1:28" ht="15" hidden="1" x14ac:dyDescent="0.2">
      <c r="A32" s="1362" t="s">
        <v>839</v>
      </c>
      <c r="B32" s="1364"/>
      <c r="C32" s="1364"/>
      <c r="D32" s="1373"/>
      <c r="E32" s="1373"/>
      <c r="F32" s="1373"/>
      <c r="G32" s="1373"/>
      <c r="H32" s="1373"/>
      <c r="I32" s="1373">
        <v>330000</v>
      </c>
      <c r="J32" s="1364"/>
      <c r="K32" s="298"/>
      <c r="L32" s="298"/>
      <c r="M32" s="298"/>
      <c r="N32" s="298"/>
      <c r="O32" s="298"/>
      <c r="P32" s="298"/>
      <c r="Q32" s="298"/>
      <c r="R32" s="298"/>
      <c r="S32" s="298"/>
      <c r="T32" s="298"/>
      <c r="U32" s="298"/>
      <c r="V32" s="298"/>
      <c r="W32" s="298"/>
      <c r="X32" s="298"/>
      <c r="Y32" s="298"/>
      <c r="Z32" s="298"/>
      <c r="AA32" s="298"/>
      <c r="AB32" s="298"/>
    </row>
    <row r="33" spans="1:28" ht="15" hidden="1" x14ac:dyDescent="0.2">
      <c r="A33" s="1362" t="s">
        <v>839</v>
      </c>
      <c r="B33" s="1364"/>
      <c r="C33" s="1364"/>
      <c r="D33" s="1373"/>
      <c r="E33" s="1373"/>
      <c r="F33" s="1373"/>
      <c r="G33" s="1373">
        <v>100000</v>
      </c>
      <c r="H33" s="1373"/>
      <c r="I33" s="1373">
        <v>320000</v>
      </c>
      <c r="J33" s="1364"/>
      <c r="K33" s="298"/>
      <c r="L33" s="298"/>
      <c r="M33" s="298"/>
      <c r="N33" s="298"/>
      <c r="O33" s="298"/>
      <c r="P33" s="298"/>
      <c r="Q33" s="298"/>
      <c r="R33" s="298"/>
      <c r="S33" s="298"/>
      <c r="T33" s="298"/>
      <c r="U33" s="298"/>
      <c r="V33" s="298"/>
      <c r="W33" s="298"/>
      <c r="X33" s="298"/>
      <c r="Y33" s="298"/>
      <c r="Z33" s="298"/>
      <c r="AA33" s="298"/>
      <c r="AB33" s="298"/>
    </row>
    <row r="34" spans="1:28" ht="15" hidden="1" x14ac:dyDescent="0.2">
      <c r="A34" s="1362" t="s">
        <v>839</v>
      </c>
      <c r="B34" s="1364"/>
      <c r="C34" s="1364"/>
      <c r="D34" s="1373"/>
      <c r="E34" s="1373"/>
      <c r="F34" s="1373"/>
      <c r="G34" s="1373"/>
      <c r="H34" s="1373"/>
      <c r="I34" s="1373">
        <v>3500000</v>
      </c>
      <c r="J34" s="1364"/>
      <c r="K34" s="298"/>
      <c r="L34" s="298"/>
      <c r="M34" s="298"/>
      <c r="N34" s="298"/>
      <c r="O34" s="298"/>
      <c r="P34" s="298"/>
      <c r="Q34" s="298"/>
      <c r="R34" s="298"/>
      <c r="S34" s="298"/>
      <c r="T34" s="298"/>
      <c r="U34" s="298"/>
      <c r="V34" s="298"/>
      <c r="W34" s="298"/>
      <c r="X34" s="298"/>
      <c r="Y34" s="298"/>
      <c r="Z34" s="298"/>
      <c r="AA34" s="298"/>
      <c r="AB34" s="298"/>
    </row>
    <row r="35" spans="1:28" ht="15" hidden="1" x14ac:dyDescent="0.2">
      <c r="A35" s="1362" t="s">
        <v>839</v>
      </c>
      <c r="B35" s="1364"/>
      <c r="C35" s="1364">
        <v>100000</v>
      </c>
      <c r="D35" s="1373"/>
      <c r="E35" s="1373"/>
      <c r="F35" s="1373"/>
      <c r="G35" s="1373"/>
      <c r="H35" s="1373"/>
      <c r="I35" s="1373">
        <v>240000</v>
      </c>
      <c r="J35" s="1364"/>
      <c r="K35" s="298"/>
      <c r="L35" s="298"/>
      <c r="M35" s="298"/>
      <c r="N35" s="298"/>
      <c r="O35" s="298"/>
      <c r="P35" s="298"/>
      <c r="Q35" s="298"/>
      <c r="R35" s="298"/>
      <c r="S35" s="298"/>
      <c r="T35" s="298"/>
      <c r="U35" s="298"/>
      <c r="V35" s="298"/>
      <c r="W35" s="298"/>
      <c r="X35" s="298"/>
      <c r="Y35" s="298"/>
      <c r="Z35" s="298"/>
      <c r="AA35" s="298"/>
      <c r="AB35" s="298"/>
    </row>
    <row r="36" spans="1:28" ht="15" hidden="1" x14ac:dyDescent="0.2">
      <c r="A36" s="1362" t="s">
        <v>839</v>
      </c>
      <c r="B36" s="1364"/>
      <c r="C36" s="1364">
        <v>500000</v>
      </c>
      <c r="D36" s="1373"/>
      <c r="E36" s="1373"/>
      <c r="F36" s="1373"/>
      <c r="G36" s="1373"/>
      <c r="H36" s="1373"/>
      <c r="I36" s="1373">
        <v>1100000</v>
      </c>
      <c r="J36" s="1364"/>
      <c r="K36" s="298"/>
      <c r="L36" s="298"/>
      <c r="M36" s="298"/>
      <c r="N36" s="298"/>
      <c r="O36" s="298"/>
      <c r="P36" s="298"/>
      <c r="Q36" s="298"/>
      <c r="R36" s="298"/>
      <c r="S36" s="298"/>
      <c r="T36" s="298"/>
      <c r="U36" s="298"/>
      <c r="V36" s="298"/>
      <c r="W36" s="298"/>
      <c r="X36" s="298"/>
      <c r="Y36" s="298"/>
      <c r="Z36" s="298"/>
      <c r="AA36" s="298"/>
      <c r="AB36" s="298"/>
    </row>
    <row r="37" spans="1:28" ht="15" hidden="1" x14ac:dyDescent="0.2">
      <c r="A37" s="1362" t="s">
        <v>839</v>
      </c>
      <c r="B37" s="1364"/>
      <c r="C37" s="1364"/>
      <c r="D37" s="1373"/>
      <c r="E37" s="1373"/>
      <c r="F37" s="1373"/>
      <c r="G37" s="1373"/>
      <c r="H37" s="1373"/>
      <c r="I37" s="1373">
        <v>4000000</v>
      </c>
      <c r="J37" s="1364"/>
      <c r="K37" s="298"/>
      <c r="L37" s="298"/>
      <c r="M37" s="298"/>
      <c r="N37" s="298"/>
      <c r="O37" s="298"/>
      <c r="P37" s="298"/>
      <c r="Q37" s="298"/>
      <c r="R37" s="298"/>
      <c r="S37" s="298"/>
      <c r="T37" s="298"/>
      <c r="U37" s="298"/>
      <c r="V37" s="298"/>
      <c r="W37" s="298"/>
      <c r="X37" s="298"/>
      <c r="Y37" s="298"/>
      <c r="Z37" s="298"/>
      <c r="AA37" s="298"/>
      <c r="AB37" s="298"/>
    </row>
    <row r="38" spans="1:28" ht="15" hidden="1" x14ac:dyDescent="0.2">
      <c r="A38" s="1362" t="s">
        <v>839</v>
      </c>
      <c r="B38" s="1364"/>
      <c r="C38" s="1364"/>
      <c r="D38" s="1373"/>
      <c r="E38" s="1373"/>
      <c r="F38" s="1373"/>
      <c r="G38" s="1373"/>
      <c r="H38" s="1373"/>
      <c r="I38" s="1373">
        <v>450000</v>
      </c>
      <c r="J38" s="1364"/>
      <c r="K38" s="298"/>
      <c r="L38" s="298"/>
      <c r="M38" s="298"/>
      <c r="N38" s="298"/>
      <c r="O38" s="298"/>
      <c r="P38" s="298"/>
      <c r="Q38" s="298"/>
      <c r="R38" s="298"/>
      <c r="S38" s="298"/>
      <c r="T38" s="298"/>
      <c r="U38" s="298"/>
      <c r="V38" s="298"/>
      <c r="W38" s="298"/>
      <c r="X38" s="298"/>
      <c r="Y38" s="298"/>
      <c r="Z38" s="298"/>
      <c r="AA38" s="298"/>
      <c r="AB38" s="298"/>
    </row>
    <row r="39" spans="1:28" ht="15" hidden="1" x14ac:dyDescent="0.2">
      <c r="A39" s="1362" t="s">
        <v>839</v>
      </c>
      <c r="B39" s="1364"/>
      <c r="C39" s="1364"/>
      <c r="D39" s="1373"/>
      <c r="E39" s="1373"/>
      <c r="F39" s="1373"/>
      <c r="G39" s="1373"/>
      <c r="H39" s="1373"/>
      <c r="I39" s="1373">
        <v>-1519585</v>
      </c>
      <c r="J39" s="1364"/>
      <c r="K39" s="298"/>
      <c r="L39" s="298"/>
      <c r="M39" s="298"/>
      <c r="N39" s="298"/>
      <c r="O39" s="298"/>
      <c r="P39" s="298"/>
      <c r="Q39" s="298"/>
      <c r="R39" s="298"/>
      <c r="S39" s="298"/>
      <c r="T39" s="298"/>
      <c r="U39" s="298"/>
      <c r="V39" s="298"/>
      <c r="W39" s="298"/>
      <c r="X39" s="298"/>
      <c r="Y39" s="298"/>
      <c r="Z39" s="298"/>
      <c r="AA39" s="298"/>
      <c r="AB39" s="298"/>
    </row>
    <row r="40" spans="1:28" ht="15" hidden="1" x14ac:dyDescent="0.2">
      <c r="A40" s="1362" t="s">
        <v>839</v>
      </c>
      <c r="B40" s="1364"/>
      <c r="C40" s="1364"/>
      <c r="D40" s="1373"/>
      <c r="E40" s="1373"/>
      <c r="F40" s="1373"/>
      <c r="G40" s="1373">
        <v>500000</v>
      </c>
      <c r="H40" s="1373"/>
      <c r="I40" s="1373">
        <v>400000</v>
      </c>
      <c r="J40" s="1364"/>
      <c r="K40" s="298"/>
      <c r="L40" s="298"/>
      <c r="M40" s="298"/>
      <c r="N40" s="298"/>
      <c r="O40" s="298"/>
      <c r="P40" s="298"/>
      <c r="Q40" s="298"/>
      <c r="R40" s="298"/>
      <c r="S40" s="298"/>
      <c r="T40" s="298"/>
      <c r="U40" s="298"/>
      <c r="V40" s="298"/>
      <c r="W40" s="298"/>
      <c r="X40" s="298"/>
      <c r="Y40" s="298"/>
      <c r="Z40" s="298"/>
      <c r="AA40" s="298"/>
      <c r="AB40" s="298"/>
    </row>
    <row r="41" spans="1:28" ht="15" hidden="1" x14ac:dyDescent="0.2">
      <c r="A41" s="1362" t="s">
        <v>839</v>
      </c>
      <c r="B41" s="1364"/>
      <c r="C41" s="1364"/>
      <c r="D41" s="1373"/>
      <c r="E41" s="1373"/>
      <c r="F41" s="1373"/>
      <c r="G41" s="1373"/>
      <c r="H41" s="1373"/>
      <c r="I41" s="1373">
        <v>1200000</v>
      </c>
      <c r="J41" s="1364"/>
      <c r="K41" s="298"/>
      <c r="L41" s="298"/>
      <c r="M41" s="298"/>
      <c r="N41" s="298"/>
      <c r="O41" s="298"/>
      <c r="P41" s="298"/>
      <c r="Q41" s="298"/>
      <c r="R41" s="298"/>
      <c r="S41" s="298"/>
      <c r="T41" s="298"/>
      <c r="U41" s="298"/>
      <c r="V41" s="298"/>
      <c r="W41" s="298"/>
      <c r="X41" s="298"/>
      <c r="Y41" s="298"/>
      <c r="Z41" s="298"/>
      <c r="AA41" s="298"/>
      <c r="AB41" s="298"/>
    </row>
    <row r="42" spans="1:28" ht="15" hidden="1" x14ac:dyDescent="0.2">
      <c r="A42" s="1362" t="s">
        <v>839</v>
      </c>
      <c r="B42" s="1364"/>
      <c r="C42" s="1364"/>
      <c r="D42" s="1373"/>
      <c r="E42" s="1373"/>
      <c r="F42" s="1373"/>
      <c r="G42" s="1373"/>
      <c r="H42" s="1373"/>
      <c r="I42" s="1373">
        <v>3500000</v>
      </c>
      <c r="J42" s="1364"/>
      <c r="K42" s="298"/>
      <c r="L42" s="298"/>
      <c r="M42" s="298"/>
      <c r="N42" s="298"/>
      <c r="O42" s="298"/>
      <c r="P42" s="298"/>
      <c r="Q42" s="298"/>
      <c r="R42" s="298"/>
      <c r="S42" s="298"/>
      <c r="T42" s="298"/>
      <c r="U42" s="298"/>
      <c r="V42" s="298"/>
      <c r="W42" s="298"/>
      <c r="X42" s="298"/>
      <c r="Y42" s="298"/>
      <c r="Z42" s="298"/>
      <c r="AA42" s="298"/>
      <c r="AB42" s="298"/>
    </row>
    <row r="43" spans="1:28" ht="15" hidden="1" x14ac:dyDescent="0.2">
      <c r="A43" s="1362" t="s">
        <v>839</v>
      </c>
      <c r="B43" s="1364"/>
      <c r="C43" s="1364"/>
      <c r="D43" s="1373"/>
      <c r="E43" s="1373"/>
      <c r="F43" s="1373"/>
      <c r="G43" s="1373"/>
      <c r="H43" s="1373"/>
      <c r="I43" s="1373">
        <v>728000</v>
      </c>
      <c r="J43" s="1364"/>
      <c r="K43" s="298"/>
      <c r="L43" s="298"/>
      <c r="M43" s="298"/>
      <c r="N43" s="298"/>
      <c r="O43" s="298"/>
      <c r="P43" s="298"/>
      <c r="Q43" s="298"/>
      <c r="R43" s="298"/>
      <c r="S43" s="298"/>
      <c r="T43" s="298"/>
      <c r="U43" s="298"/>
      <c r="V43" s="298"/>
      <c r="W43" s="298"/>
      <c r="X43" s="298"/>
      <c r="Y43" s="298"/>
      <c r="Z43" s="298"/>
      <c r="AA43" s="298"/>
      <c r="AB43" s="298"/>
    </row>
    <row r="44" spans="1:28" ht="15" hidden="1" x14ac:dyDescent="0.2">
      <c r="A44" s="1362" t="s">
        <v>839</v>
      </c>
      <c r="B44" s="1364"/>
      <c r="C44" s="1364"/>
      <c r="D44" s="1373"/>
      <c r="E44" s="1373"/>
      <c r="F44" s="1373"/>
      <c r="G44" s="1373"/>
      <c r="H44" s="1373"/>
      <c r="I44" s="1373">
        <v>-884910</v>
      </c>
      <c r="J44" s="1364"/>
      <c r="K44" s="298"/>
      <c r="L44" s="298"/>
      <c r="M44" s="298"/>
      <c r="N44" s="298"/>
      <c r="O44" s="298"/>
      <c r="P44" s="298"/>
      <c r="Q44" s="298"/>
      <c r="R44" s="298"/>
      <c r="S44" s="298"/>
      <c r="T44" s="298"/>
      <c r="U44" s="298"/>
      <c r="V44" s="298"/>
      <c r="W44" s="298"/>
      <c r="X44" s="298"/>
      <c r="Y44" s="298"/>
      <c r="Z44" s="298"/>
      <c r="AA44" s="298"/>
      <c r="AB44" s="298"/>
    </row>
    <row r="45" spans="1:28" ht="15" hidden="1" x14ac:dyDescent="0.2">
      <c r="A45" s="1362" t="s">
        <v>839</v>
      </c>
      <c r="B45" s="1364"/>
      <c r="C45" s="1364"/>
      <c r="D45" s="1373"/>
      <c r="E45" s="1373"/>
      <c r="F45" s="1373"/>
      <c r="G45" s="1373"/>
      <c r="H45" s="1373"/>
      <c r="I45" s="1373">
        <v>-167225</v>
      </c>
      <c r="J45" s="1364"/>
      <c r="K45" s="298"/>
      <c r="L45" s="298"/>
      <c r="M45" s="298"/>
      <c r="N45" s="298"/>
      <c r="O45" s="298"/>
      <c r="P45" s="298"/>
      <c r="Q45" s="298"/>
      <c r="R45" s="298"/>
      <c r="S45" s="298"/>
      <c r="T45" s="298"/>
      <c r="U45" s="298"/>
      <c r="V45" s="298"/>
      <c r="W45" s="298"/>
      <c r="X45" s="298"/>
      <c r="Y45" s="298"/>
      <c r="Z45" s="298"/>
      <c r="AA45" s="298"/>
      <c r="AB45" s="298"/>
    </row>
    <row r="46" spans="1:28" ht="15" hidden="1" x14ac:dyDescent="0.2">
      <c r="A46" s="1362" t="s">
        <v>839</v>
      </c>
      <c r="B46" s="1364"/>
      <c r="C46" s="1364"/>
      <c r="D46" s="1373"/>
      <c r="E46" s="1373"/>
      <c r="F46" s="1373"/>
      <c r="G46" s="1373"/>
      <c r="H46" s="1373"/>
      <c r="I46" s="1373">
        <v>-8905</v>
      </c>
      <c r="J46" s="1364"/>
      <c r="K46" s="298"/>
      <c r="L46" s="298"/>
      <c r="M46" s="298"/>
      <c r="N46" s="298"/>
      <c r="O46" s="298"/>
      <c r="P46" s="298"/>
      <c r="Q46" s="298"/>
      <c r="R46" s="298"/>
      <c r="S46" s="298"/>
      <c r="T46" s="298"/>
      <c r="U46" s="298"/>
      <c r="V46" s="298"/>
      <c r="W46" s="298"/>
      <c r="X46" s="298"/>
      <c r="Y46" s="298"/>
      <c r="Z46" s="298"/>
      <c r="AA46" s="298"/>
      <c r="AB46" s="298"/>
    </row>
    <row r="47" spans="1:28" ht="15" hidden="1" x14ac:dyDescent="0.2">
      <c r="A47" s="1362" t="s">
        <v>839</v>
      </c>
      <c r="B47" s="1364"/>
      <c r="C47" s="1364"/>
      <c r="D47" s="1373"/>
      <c r="E47" s="1373"/>
      <c r="F47" s="1373"/>
      <c r="G47" s="1373">
        <v>142000</v>
      </c>
      <c r="H47" s="1373"/>
      <c r="I47" s="1373">
        <v>3000000</v>
      </c>
      <c r="J47" s="1364"/>
      <c r="K47" s="298"/>
      <c r="L47" s="298"/>
      <c r="M47" s="298"/>
      <c r="N47" s="298"/>
      <c r="O47" s="298"/>
      <c r="P47" s="298"/>
      <c r="Q47" s="298"/>
      <c r="R47" s="298"/>
      <c r="S47" s="298"/>
      <c r="T47" s="298"/>
      <c r="U47" s="298"/>
      <c r="V47" s="298"/>
      <c r="W47" s="298"/>
      <c r="X47" s="298"/>
      <c r="Y47" s="298"/>
      <c r="Z47" s="298"/>
      <c r="AA47" s="298"/>
      <c r="AB47" s="298"/>
    </row>
    <row r="48" spans="1:28" ht="15" hidden="1" x14ac:dyDescent="0.2">
      <c r="A48" s="1362" t="s">
        <v>839</v>
      </c>
      <c r="B48" s="1364"/>
      <c r="C48" s="1364"/>
      <c r="D48" s="1373"/>
      <c r="E48" s="1373"/>
      <c r="F48" s="1373"/>
      <c r="G48" s="1373">
        <v>100000</v>
      </c>
      <c r="H48" s="1373"/>
      <c r="I48" s="1373"/>
      <c r="J48" s="1364"/>
      <c r="K48" s="298"/>
      <c r="L48" s="298"/>
      <c r="M48" s="298"/>
      <c r="N48" s="298"/>
      <c r="O48" s="298"/>
      <c r="P48" s="298"/>
      <c r="Q48" s="298"/>
      <c r="R48" s="298"/>
      <c r="S48" s="298"/>
      <c r="T48" s="298"/>
      <c r="U48" s="298"/>
      <c r="V48" s="298"/>
      <c r="W48" s="298"/>
      <c r="X48" s="298"/>
      <c r="Y48" s="298"/>
      <c r="Z48" s="298"/>
      <c r="AA48" s="298"/>
      <c r="AB48" s="298"/>
    </row>
    <row r="49" spans="1:28" ht="15" hidden="1" x14ac:dyDescent="0.2">
      <c r="A49" s="1362" t="s">
        <v>839</v>
      </c>
      <c r="B49" s="1364"/>
      <c r="C49" s="1364"/>
      <c r="D49" s="1373"/>
      <c r="E49" s="1373"/>
      <c r="F49" s="1373"/>
      <c r="G49" s="1373">
        <v>150000</v>
      </c>
      <c r="H49" s="1373"/>
      <c r="I49" s="1373">
        <v>1400000</v>
      </c>
      <c r="J49" s="1364"/>
      <c r="K49" s="298"/>
      <c r="L49" s="298"/>
      <c r="M49" s="298"/>
      <c r="N49" s="298"/>
      <c r="O49" s="298"/>
      <c r="P49" s="298"/>
      <c r="Q49" s="298"/>
      <c r="R49" s="298"/>
      <c r="S49" s="298"/>
      <c r="T49" s="298"/>
      <c r="U49" s="298"/>
      <c r="V49" s="298"/>
      <c r="W49" s="298"/>
      <c r="X49" s="298"/>
      <c r="Y49" s="298"/>
      <c r="Z49" s="298"/>
      <c r="AA49" s="298"/>
      <c r="AB49" s="298"/>
    </row>
    <row r="50" spans="1:28" ht="15.6" customHeight="1" x14ac:dyDescent="0.2">
      <c r="A50" s="1362" t="s">
        <v>953</v>
      </c>
      <c r="B50" s="1364"/>
      <c r="C50" s="1364">
        <v>2200</v>
      </c>
      <c r="D50" s="1364">
        <v>100</v>
      </c>
      <c r="E50" s="1364"/>
      <c r="F50" s="1364"/>
      <c r="G50" s="1364">
        <v>1692</v>
      </c>
      <c r="H50" s="1364">
        <f>SUM(H14:H42)</f>
        <v>0</v>
      </c>
      <c r="I50" s="1364">
        <v>34575</v>
      </c>
      <c r="J50" s="1364">
        <f>SUM(B50:I50)</f>
        <v>38567</v>
      </c>
      <c r="K50" s="298"/>
      <c r="L50" s="298"/>
      <c r="M50" s="298"/>
      <c r="N50" s="298"/>
      <c r="O50" s="298"/>
      <c r="P50" s="298"/>
      <c r="Q50" s="298"/>
      <c r="R50" s="298"/>
      <c r="S50" s="298"/>
      <c r="T50" s="298"/>
      <c r="U50" s="298"/>
      <c r="V50" s="298"/>
      <c r="W50" s="298"/>
      <c r="X50" s="298"/>
      <c r="Y50" s="298"/>
      <c r="Z50" s="298"/>
      <c r="AA50" s="298"/>
      <c r="AB50" s="298"/>
    </row>
    <row r="51" spans="1:28" ht="28.5" customHeight="1" x14ac:dyDescent="0.2">
      <c r="A51" s="1374" t="s">
        <v>1890</v>
      </c>
      <c r="B51" s="1364"/>
      <c r="C51" s="1364">
        <v>100</v>
      </c>
      <c r="D51" s="1373"/>
      <c r="E51" s="1373"/>
      <c r="F51" s="1373"/>
      <c r="G51" s="1373">
        <v>200</v>
      </c>
      <c r="H51" s="1373"/>
      <c r="I51" s="1373">
        <v>100</v>
      </c>
      <c r="J51" s="1364">
        <f>SUM(B51:I51)</f>
        <v>400</v>
      </c>
      <c r="K51" s="298"/>
      <c r="L51" s="298"/>
      <c r="M51" s="298"/>
      <c r="N51" s="298"/>
      <c r="O51" s="298"/>
      <c r="P51" s="298"/>
      <c r="Q51" s="298"/>
      <c r="R51" s="298"/>
      <c r="S51" s="298"/>
      <c r="T51" s="298"/>
      <c r="U51" s="298"/>
      <c r="V51" s="298"/>
      <c r="W51" s="298"/>
      <c r="X51" s="298"/>
      <c r="Y51" s="298"/>
      <c r="Z51" s="298"/>
      <c r="AA51" s="298"/>
      <c r="AB51" s="298"/>
    </row>
    <row r="52" spans="1:28" ht="15" x14ac:dyDescent="0.2">
      <c r="A52" s="1374" t="s">
        <v>1891</v>
      </c>
      <c r="B52" s="1364"/>
      <c r="C52" s="1364">
        <v>50</v>
      </c>
      <c r="D52" s="1373"/>
      <c r="E52" s="1373">
        <v>50</v>
      </c>
      <c r="F52" s="1373"/>
      <c r="G52" s="1373"/>
      <c r="H52" s="1373"/>
      <c r="I52" s="1373"/>
      <c r="J52" s="1364">
        <f>SUM(B52:I52)</f>
        <v>100</v>
      </c>
      <c r="K52" s="298"/>
      <c r="L52" s="298"/>
      <c r="M52" s="298"/>
      <c r="N52" s="298"/>
      <c r="O52" s="298"/>
      <c r="P52" s="298"/>
      <c r="Q52" s="298"/>
      <c r="R52" s="298"/>
      <c r="S52" s="298"/>
      <c r="T52" s="298"/>
      <c r="U52" s="298"/>
      <c r="V52" s="298"/>
      <c r="W52" s="298"/>
      <c r="X52" s="298"/>
      <c r="Y52" s="298"/>
      <c r="Z52" s="298"/>
      <c r="AA52" s="298"/>
      <c r="AB52" s="298"/>
    </row>
    <row r="53" spans="1:28" ht="27.2" hidden="1" customHeight="1" x14ac:dyDescent="0.2">
      <c r="A53" s="1371" t="s">
        <v>897</v>
      </c>
      <c r="B53" s="1364"/>
      <c r="C53" s="1364"/>
      <c r="D53" s="1364"/>
      <c r="E53" s="1364"/>
      <c r="F53" s="1364"/>
      <c r="G53" s="1364">
        <v>200000</v>
      </c>
      <c r="H53" s="1364"/>
      <c r="I53" s="1364">
        <v>200000</v>
      </c>
      <c r="J53" s="1364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</row>
    <row r="54" spans="1:28" ht="15.6" customHeight="1" x14ac:dyDescent="0.2">
      <c r="A54" s="1371" t="s">
        <v>1205</v>
      </c>
      <c r="B54" s="1373"/>
      <c r="C54" s="1373"/>
      <c r="D54" s="1373"/>
      <c r="E54" s="1373"/>
      <c r="F54" s="1373"/>
      <c r="G54" s="1373">
        <v>200</v>
      </c>
      <c r="H54" s="1373">
        <f t="shared" ref="H54" si="2">SUM(H53)</f>
        <v>0</v>
      </c>
      <c r="I54" s="1373">
        <v>200</v>
      </c>
      <c r="J54" s="1364">
        <f>SUM(B54:I54)</f>
        <v>400</v>
      </c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</row>
    <row r="55" spans="1:28" ht="15" hidden="1" x14ac:dyDescent="0.2">
      <c r="A55" s="1371" t="s">
        <v>898</v>
      </c>
      <c r="B55" s="1373"/>
      <c r="C55" s="1373"/>
      <c r="D55" s="1373"/>
      <c r="E55" s="1373"/>
      <c r="F55" s="1373"/>
      <c r="G55" s="1373"/>
      <c r="H55" s="1373"/>
      <c r="I55" s="1373">
        <v>200000</v>
      </c>
      <c r="J55" s="1364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</row>
    <row r="56" spans="1:28" ht="15" x14ac:dyDescent="0.2">
      <c r="A56" s="1371" t="s">
        <v>1364</v>
      </c>
      <c r="B56" s="1373"/>
      <c r="C56" s="1373"/>
      <c r="D56" s="1373"/>
      <c r="E56" s="1373"/>
      <c r="F56" s="1373"/>
      <c r="G56" s="1373"/>
      <c r="H56" s="1373">
        <f t="shared" ref="H56" si="3">SUM(H55)</f>
        <v>0</v>
      </c>
      <c r="I56" s="1373">
        <v>200</v>
      </c>
      <c r="J56" s="1373">
        <f>SUM(B56:I56)</f>
        <v>200</v>
      </c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</row>
    <row r="57" spans="1:28" ht="15" hidden="1" x14ac:dyDescent="0.2">
      <c r="A57" s="1371" t="s">
        <v>557</v>
      </c>
      <c r="B57" s="1373"/>
      <c r="C57" s="1373"/>
      <c r="D57" s="1373"/>
      <c r="E57" s="1373"/>
      <c r="F57" s="1373"/>
      <c r="G57" s="1373"/>
      <c r="H57" s="1373"/>
      <c r="I57" s="1373"/>
      <c r="J57" s="1364"/>
      <c r="K57" s="298"/>
      <c r="L57" s="298"/>
      <c r="M57" s="298"/>
      <c r="N57" s="298"/>
      <c r="O57" s="298"/>
      <c r="P57" s="298"/>
      <c r="Q57" s="298"/>
      <c r="R57" s="298"/>
      <c r="S57" s="298"/>
      <c r="T57" s="298"/>
      <c r="U57" s="298"/>
      <c r="V57" s="298"/>
      <c r="W57" s="298"/>
      <c r="X57" s="298"/>
      <c r="Y57" s="298"/>
      <c r="Z57" s="298"/>
      <c r="AA57" s="298"/>
      <c r="AB57" s="298"/>
    </row>
    <row r="58" spans="1:28" ht="15" hidden="1" x14ac:dyDescent="0.2">
      <c r="A58" s="1371" t="s">
        <v>1206</v>
      </c>
      <c r="B58" s="1373">
        <f>SUM(B57)</f>
        <v>0</v>
      </c>
      <c r="C58" s="1373">
        <f t="shared" ref="C58:I58" si="4">SUM(C57)</f>
        <v>0</v>
      </c>
      <c r="D58" s="1373">
        <f t="shared" si="4"/>
        <v>0</v>
      </c>
      <c r="E58" s="1373">
        <f t="shared" si="4"/>
        <v>0</v>
      </c>
      <c r="F58" s="1373">
        <f t="shared" si="4"/>
        <v>0</v>
      </c>
      <c r="G58" s="1373">
        <f t="shared" si="4"/>
        <v>0</v>
      </c>
      <c r="H58" s="1373">
        <f t="shared" si="4"/>
        <v>0</v>
      </c>
      <c r="I58" s="1373">
        <f t="shared" si="4"/>
        <v>0</v>
      </c>
      <c r="J58" s="1373">
        <f>SUM(B58:I58)</f>
        <v>0</v>
      </c>
      <c r="K58" s="298"/>
      <c r="L58" s="298"/>
      <c r="M58" s="298"/>
      <c r="N58" s="298"/>
      <c r="O58" s="298"/>
      <c r="P58" s="298"/>
      <c r="Q58" s="298"/>
      <c r="R58" s="298"/>
      <c r="S58" s="298"/>
      <c r="T58" s="298"/>
      <c r="U58" s="298"/>
      <c r="V58" s="298"/>
      <c r="W58" s="298"/>
      <c r="X58" s="298"/>
      <c r="Y58" s="298"/>
      <c r="Z58" s="298"/>
      <c r="AA58" s="298"/>
      <c r="AB58" s="298"/>
    </row>
    <row r="59" spans="1:28" ht="15" hidden="1" x14ac:dyDescent="0.2">
      <c r="A59" s="1371" t="s">
        <v>558</v>
      </c>
      <c r="B59" s="1373"/>
      <c r="C59" s="1373"/>
      <c r="D59" s="1373"/>
      <c r="E59" s="1373"/>
      <c r="F59" s="1373"/>
      <c r="G59" s="1373"/>
      <c r="H59" s="1373"/>
      <c r="I59" s="1373"/>
      <c r="J59" s="1364"/>
      <c r="K59" s="298"/>
      <c r="L59" s="298"/>
      <c r="M59" s="298"/>
      <c r="N59" s="298"/>
      <c r="O59" s="298"/>
      <c r="P59" s="298"/>
      <c r="Q59" s="298"/>
      <c r="R59" s="298"/>
      <c r="S59" s="298"/>
      <c r="T59" s="298"/>
      <c r="U59" s="298"/>
      <c r="V59" s="298"/>
      <c r="W59" s="298"/>
      <c r="X59" s="298"/>
      <c r="Y59" s="298"/>
      <c r="Z59" s="298"/>
      <c r="AA59" s="298"/>
      <c r="AB59" s="298"/>
    </row>
    <row r="60" spans="1:28" ht="15" hidden="1" x14ac:dyDescent="0.2">
      <c r="A60" s="1371" t="s">
        <v>558</v>
      </c>
      <c r="B60" s="1373"/>
      <c r="C60" s="1373"/>
      <c r="D60" s="1373"/>
      <c r="E60" s="1373"/>
      <c r="F60" s="1373"/>
      <c r="G60" s="1373"/>
      <c r="H60" s="1373"/>
      <c r="I60" s="1373"/>
      <c r="J60" s="1364"/>
      <c r="K60" s="298"/>
      <c r="L60" s="298"/>
      <c r="M60" s="298"/>
      <c r="N60" s="298"/>
      <c r="O60" s="298"/>
      <c r="P60" s="298"/>
      <c r="Q60" s="298"/>
      <c r="R60" s="298"/>
      <c r="S60" s="298"/>
      <c r="T60" s="298"/>
      <c r="U60" s="298"/>
      <c r="V60" s="298"/>
      <c r="W60" s="298"/>
      <c r="X60" s="298"/>
      <c r="Y60" s="298"/>
      <c r="Z60" s="298"/>
      <c r="AA60" s="298"/>
      <c r="AB60" s="298"/>
    </row>
    <row r="61" spans="1:28" ht="15" hidden="1" x14ac:dyDescent="0.2">
      <c r="A61" s="1371" t="s">
        <v>558</v>
      </c>
      <c r="B61" s="1373"/>
      <c r="C61" s="1373"/>
      <c r="D61" s="1373"/>
      <c r="E61" s="1373"/>
      <c r="F61" s="1373"/>
      <c r="G61" s="1373"/>
      <c r="H61" s="1373"/>
      <c r="I61" s="1373"/>
      <c r="J61" s="1364"/>
      <c r="K61" s="298"/>
      <c r="L61" s="298"/>
      <c r="M61" s="298"/>
      <c r="N61" s="298"/>
      <c r="O61" s="298"/>
      <c r="P61" s="298"/>
      <c r="Q61" s="298"/>
      <c r="R61" s="298"/>
      <c r="S61" s="298"/>
      <c r="T61" s="298"/>
      <c r="U61" s="298"/>
      <c r="V61" s="298"/>
      <c r="W61" s="298"/>
      <c r="X61" s="298"/>
      <c r="Y61" s="298"/>
      <c r="Z61" s="298"/>
      <c r="AA61" s="298"/>
      <c r="AB61" s="298"/>
    </row>
    <row r="62" spans="1:28" ht="15" hidden="1" x14ac:dyDescent="0.2">
      <c r="A62" s="1371" t="s">
        <v>1285</v>
      </c>
      <c r="B62" s="1373">
        <f>SUM(B59:B61)</f>
        <v>0</v>
      </c>
      <c r="C62" s="1373">
        <f t="shared" ref="C62:I62" si="5">SUM(C59:C61)</f>
        <v>0</v>
      </c>
      <c r="D62" s="1373">
        <f t="shared" si="5"/>
        <v>0</v>
      </c>
      <c r="E62" s="1373">
        <f t="shared" si="5"/>
        <v>0</v>
      </c>
      <c r="F62" s="1373">
        <f t="shared" si="5"/>
        <v>0</v>
      </c>
      <c r="G62" s="1373">
        <f t="shared" si="5"/>
        <v>0</v>
      </c>
      <c r="H62" s="1373">
        <f t="shared" si="5"/>
        <v>0</v>
      </c>
      <c r="I62" s="1373">
        <f t="shared" si="5"/>
        <v>0</v>
      </c>
      <c r="J62" s="1373">
        <f>SUM(B62:I62)</f>
        <v>0</v>
      </c>
      <c r="K62" s="298"/>
      <c r="L62" s="298"/>
      <c r="M62" s="298"/>
      <c r="N62" s="298"/>
      <c r="O62" s="298"/>
      <c r="P62" s="298"/>
      <c r="Q62" s="298"/>
      <c r="R62" s="298"/>
      <c r="S62" s="298"/>
      <c r="T62" s="298"/>
      <c r="U62" s="298"/>
      <c r="V62" s="298"/>
      <c r="W62" s="298"/>
      <c r="X62" s="298"/>
      <c r="Y62" s="298"/>
      <c r="Z62" s="298"/>
      <c r="AA62" s="298"/>
      <c r="AB62" s="298"/>
    </row>
    <row r="63" spans="1:28" ht="45.2" hidden="1" customHeight="1" x14ac:dyDescent="0.2">
      <c r="A63" s="1371" t="s">
        <v>954</v>
      </c>
      <c r="B63" s="1375"/>
      <c r="C63" s="1376"/>
      <c r="D63" s="1376"/>
      <c r="E63" s="1376"/>
      <c r="F63" s="1376"/>
      <c r="G63" s="1376"/>
      <c r="H63" s="1376"/>
      <c r="I63" s="1376"/>
      <c r="J63" s="1377"/>
      <c r="K63" s="298"/>
      <c r="L63" s="298"/>
      <c r="M63" s="298"/>
      <c r="N63" s="298"/>
      <c r="O63" s="298"/>
      <c r="P63" s="298"/>
      <c r="Q63" s="298"/>
      <c r="R63" s="298"/>
      <c r="S63" s="298"/>
      <c r="T63" s="298"/>
      <c r="U63" s="298"/>
      <c r="V63" s="298"/>
      <c r="W63" s="298"/>
      <c r="X63" s="298"/>
      <c r="Y63" s="298"/>
      <c r="Z63" s="298"/>
      <c r="AA63" s="298"/>
      <c r="AB63" s="298"/>
    </row>
    <row r="64" spans="1:28" ht="40.5" hidden="1" customHeight="1" x14ac:dyDescent="0.2">
      <c r="A64" s="1371" t="s">
        <v>954</v>
      </c>
      <c r="B64" s="1375"/>
      <c r="C64" s="1376"/>
      <c r="D64" s="1376"/>
      <c r="E64" s="1376"/>
      <c r="F64" s="1376"/>
      <c r="G64" s="1376"/>
      <c r="H64" s="1376"/>
      <c r="I64" s="1376"/>
      <c r="J64" s="1377"/>
      <c r="K64" s="298"/>
      <c r="L64" s="298"/>
      <c r="M64" s="298"/>
      <c r="N64" s="298"/>
      <c r="O64" s="298"/>
      <c r="P64" s="298"/>
      <c r="Q64" s="298"/>
      <c r="R64" s="298"/>
      <c r="S64" s="298"/>
      <c r="T64" s="298"/>
      <c r="U64" s="298"/>
      <c r="V64" s="298"/>
      <c r="W64" s="298"/>
      <c r="X64" s="298"/>
      <c r="Y64" s="298"/>
      <c r="Z64" s="298"/>
      <c r="AA64" s="298"/>
      <c r="AB64" s="298"/>
    </row>
    <row r="65" spans="1:28" ht="57" hidden="1" customHeight="1" x14ac:dyDescent="0.2">
      <c r="A65" s="1371" t="s">
        <v>1207</v>
      </c>
      <c r="B65" s="1375">
        <f>SUM(B63:B64)</f>
        <v>0</v>
      </c>
      <c r="C65" s="1375">
        <f t="shared" ref="C65:I65" si="6">SUM(C63:C64)</f>
        <v>0</v>
      </c>
      <c r="D65" s="1375">
        <f t="shared" si="6"/>
        <v>0</v>
      </c>
      <c r="E65" s="1375">
        <f t="shared" si="6"/>
        <v>0</v>
      </c>
      <c r="F65" s="1375">
        <f t="shared" si="6"/>
        <v>0</v>
      </c>
      <c r="G65" s="1375">
        <f t="shared" si="6"/>
        <v>0</v>
      </c>
      <c r="H65" s="1375">
        <f t="shared" si="6"/>
        <v>0</v>
      </c>
      <c r="I65" s="1375">
        <f t="shared" si="6"/>
        <v>0</v>
      </c>
      <c r="J65" s="1375">
        <f>SUM(B65:I65)</f>
        <v>0</v>
      </c>
      <c r="K65" s="298"/>
      <c r="L65" s="298"/>
      <c r="M65" s="298"/>
      <c r="N65" s="298"/>
      <c r="O65" s="298"/>
      <c r="P65" s="298"/>
      <c r="Q65" s="298"/>
      <c r="R65" s="298"/>
      <c r="S65" s="298"/>
      <c r="T65" s="298"/>
      <c r="U65" s="298"/>
      <c r="V65" s="298"/>
      <c r="W65" s="298"/>
      <c r="X65" s="298"/>
      <c r="Y65" s="298"/>
      <c r="Z65" s="298"/>
      <c r="AA65" s="298"/>
      <c r="AB65" s="298"/>
    </row>
    <row r="66" spans="1:28" ht="17.45" customHeight="1" x14ac:dyDescent="0.2">
      <c r="A66" s="1378" t="s">
        <v>1218</v>
      </c>
      <c r="B66" s="1373">
        <v>100</v>
      </c>
      <c r="C66" s="1373"/>
      <c r="D66" s="1373">
        <v>100</v>
      </c>
      <c r="E66" s="1373"/>
      <c r="F66" s="1373"/>
      <c r="G66" s="1373">
        <v>300</v>
      </c>
      <c r="H66" s="1373"/>
      <c r="I66" s="1373">
        <v>100</v>
      </c>
      <c r="J66" s="1373">
        <f>SUM(B66:I66)</f>
        <v>600</v>
      </c>
      <c r="K66" s="298"/>
      <c r="L66" s="298"/>
      <c r="M66" s="298"/>
      <c r="N66" s="298"/>
      <c r="O66" s="298"/>
      <c r="P66" s="298"/>
      <c r="Q66" s="298"/>
      <c r="R66" s="298"/>
      <c r="S66" s="298"/>
      <c r="T66" s="298"/>
      <c r="U66" s="298"/>
      <c r="V66" s="298"/>
      <c r="W66" s="298"/>
      <c r="X66" s="298"/>
      <c r="Y66" s="298"/>
      <c r="Z66" s="298"/>
      <c r="AA66" s="298"/>
      <c r="AB66" s="298"/>
    </row>
    <row r="67" spans="1:28" ht="17.45" customHeight="1" x14ac:dyDescent="0.2">
      <c r="A67" s="1379" t="s">
        <v>1354</v>
      </c>
      <c r="B67" s="1373"/>
      <c r="C67" s="1373"/>
      <c r="D67" s="1373"/>
      <c r="E67" s="1373"/>
      <c r="F67" s="1373"/>
      <c r="G67" s="1373">
        <v>100</v>
      </c>
      <c r="H67" s="1373"/>
      <c r="I67" s="1373">
        <v>3800</v>
      </c>
      <c r="J67" s="1364">
        <f>SUM(B67:I67)</f>
        <v>3900</v>
      </c>
      <c r="K67" s="298"/>
      <c r="L67" s="298"/>
      <c r="M67" s="298"/>
      <c r="N67" s="298"/>
      <c r="O67" s="298"/>
      <c r="P67" s="298"/>
      <c r="Q67" s="298"/>
      <c r="R67" s="298"/>
      <c r="S67" s="298"/>
      <c r="T67" s="298"/>
      <c r="U67" s="298"/>
      <c r="V67" s="298"/>
      <c r="W67" s="298"/>
      <c r="X67" s="298"/>
      <c r="Y67" s="298"/>
      <c r="Z67" s="298"/>
      <c r="AA67" s="298"/>
      <c r="AB67" s="298"/>
    </row>
    <row r="68" spans="1:28" ht="19.149999999999999" hidden="1" customHeight="1" x14ac:dyDescent="0.2">
      <c r="A68" s="1371" t="s">
        <v>1069</v>
      </c>
      <c r="B68" s="1375"/>
      <c r="C68" s="1377"/>
      <c r="D68" s="1377"/>
      <c r="E68" s="1377"/>
      <c r="F68" s="1377"/>
      <c r="G68" s="1377"/>
      <c r="H68" s="1377"/>
      <c r="I68" s="1377">
        <v>8500</v>
      </c>
      <c r="J68" s="1377"/>
      <c r="K68" s="298"/>
      <c r="L68" s="298"/>
      <c r="M68" s="298"/>
      <c r="N68" s="298"/>
      <c r="O68" s="298"/>
      <c r="P68" s="298"/>
      <c r="Q68" s="298"/>
      <c r="R68" s="298"/>
      <c r="S68" s="298"/>
      <c r="T68" s="298"/>
      <c r="U68" s="298"/>
      <c r="V68" s="298"/>
      <c r="W68" s="298"/>
      <c r="X68" s="298"/>
      <c r="Y68" s="298"/>
      <c r="Z68" s="298"/>
      <c r="AA68" s="298"/>
      <c r="AB68" s="298"/>
    </row>
    <row r="69" spans="1:28" ht="19.149999999999999" hidden="1" customHeight="1" x14ac:dyDescent="0.2">
      <c r="A69" s="1371" t="s">
        <v>1069</v>
      </c>
      <c r="B69" s="1375"/>
      <c r="C69" s="1377"/>
      <c r="D69" s="1377"/>
      <c r="E69" s="1377"/>
      <c r="F69" s="1377"/>
      <c r="G69" s="1377"/>
      <c r="H69" s="1377"/>
      <c r="I69" s="1377">
        <v>8500</v>
      </c>
      <c r="J69" s="1377"/>
      <c r="K69" s="298"/>
      <c r="L69" s="298"/>
      <c r="M69" s="298"/>
      <c r="N69" s="298"/>
      <c r="O69" s="298"/>
      <c r="P69" s="298"/>
      <c r="Q69" s="298"/>
      <c r="R69" s="298"/>
      <c r="S69" s="298"/>
      <c r="T69" s="298"/>
      <c r="U69" s="298"/>
      <c r="V69" s="298"/>
      <c r="W69" s="298"/>
      <c r="X69" s="298"/>
      <c r="Y69" s="298"/>
      <c r="Z69" s="298"/>
      <c r="AA69" s="298"/>
      <c r="AB69" s="298"/>
    </row>
    <row r="70" spans="1:28" ht="19.149999999999999" customHeight="1" x14ac:dyDescent="0.2">
      <c r="A70" s="1371" t="s">
        <v>1892</v>
      </c>
      <c r="B70" s="1375"/>
      <c r="C70" s="1375"/>
      <c r="D70" s="1375"/>
      <c r="E70" s="1375"/>
      <c r="F70" s="1375"/>
      <c r="G70" s="1375"/>
      <c r="H70" s="1375">
        <f t="shared" ref="H70:I70" si="7">SUM(H68:H69)</f>
        <v>0</v>
      </c>
      <c r="I70" s="1375">
        <f t="shared" si="7"/>
        <v>17000</v>
      </c>
      <c r="J70" s="1375">
        <f>SUM(B70:I70)</f>
        <v>17000</v>
      </c>
      <c r="K70" s="298"/>
      <c r="L70" s="298"/>
      <c r="M70" s="298"/>
      <c r="N70" s="298"/>
      <c r="O70" s="298"/>
      <c r="P70" s="298"/>
      <c r="Q70" s="298"/>
      <c r="R70" s="298"/>
      <c r="S70" s="298"/>
      <c r="T70" s="298"/>
      <c r="U70" s="298"/>
      <c r="V70" s="298"/>
      <c r="W70" s="298"/>
      <c r="X70" s="298"/>
      <c r="Y70" s="298"/>
      <c r="Z70" s="298"/>
      <c r="AA70" s="298"/>
      <c r="AB70" s="298"/>
    </row>
    <row r="71" spans="1:28" ht="20.45" hidden="1" customHeight="1" x14ac:dyDescent="0.2">
      <c r="A71" s="1371" t="s">
        <v>1386</v>
      </c>
      <c r="B71" s="1375"/>
      <c r="C71" s="1377"/>
      <c r="D71" s="1377"/>
      <c r="E71" s="1377"/>
      <c r="F71" s="1377"/>
      <c r="G71" s="1377">
        <v>100000</v>
      </c>
      <c r="H71" s="1377"/>
      <c r="I71" s="1377"/>
      <c r="J71" s="1377"/>
      <c r="K71" s="298"/>
      <c r="L71" s="298"/>
      <c r="M71" s="298"/>
      <c r="N71" s="298"/>
      <c r="O71" s="298"/>
      <c r="P71" s="298"/>
      <c r="Q71" s="298"/>
      <c r="R71" s="298"/>
      <c r="S71" s="298"/>
      <c r="T71" s="298"/>
      <c r="U71" s="298"/>
      <c r="V71" s="298"/>
      <c r="W71" s="298"/>
      <c r="X71" s="298"/>
      <c r="Y71" s="298"/>
      <c r="Z71" s="298"/>
      <c r="AA71" s="298"/>
      <c r="AB71" s="298"/>
    </row>
    <row r="72" spans="1:28" ht="20.45" hidden="1" customHeight="1" x14ac:dyDescent="0.2">
      <c r="A72" s="1371" t="s">
        <v>1386</v>
      </c>
      <c r="B72" s="1375"/>
      <c r="C72" s="1377"/>
      <c r="D72" s="1377"/>
      <c r="E72" s="1377"/>
      <c r="F72" s="1377"/>
      <c r="G72" s="1377">
        <v>100000</v>
      </c>
      <c r="H72" s="1377"/>
      <c r="I72" s="1377"/>
      <c r="J72" s="1377"/>
      <c r="K72" s="298"/>
      <c r="L72" s="298"/>
      <c r="M72" s="298"/>
      <c r="N72" s="298"/>
      <c r="O72" s="298"/>
      <c r="P72" s="298"/>
      <c r="Q72" s="298"/>
      <c r="R72" s="298"/>
      <c r="S72" s="298"/>
      <c r="T72" s="298"/>
      <c r="U72" s="298"/>
      <c r="V72" s="298"/>
      <c r="W72" s="298"/>
      <c r="X72" s="298"/>
      <c r="Y72" s="298"/>
      <c r="Z72" s="298"/>
      <c r="AA72" s="298"/>
      <c r="AB72" s="298"/>
    </row>
    <row r="73" spans="1:28" ht="20.45" hidden="1" customHeight="1" x14ac:dyDescent="0.2">
      <c r="A73" s="1371" t="s">
        <v>1386</v>
      </c>
      <c r="B73" s="1375"/>
      <c r="C73" s="1377"/>
      <c r="D73" s="1377"/>
      <c r="E73" s="1377"/>
      <c r="F73" s="1377"/>
      <c r="G73" s="1377">
        <v>21600</v>
      </c>
      <c r="H73" s="1377"/>
      <c r="I73" s="1377"/>
      <c r="J73" s="1377"/>
      <c r="K73" s="298"/>
      <c r="L73" s="298"/>
      <c r="M73" s="298"/>
      <c r="N73" s="298"/>
      <c r="O73" s="298"/>
      <c r="P73" s="298"/>
      <c r="Q73" s="298"/>
      <c r="R73" s="298"/>
      <c r="S73" s="298"/>
      <c r="T73" s="298"/>
      <c r="U73" s="298"/>
      <c r="V73" s="298"/>
      <c r="W73" s="298"/>
      <c r="X73" s="298"/>
      <c r="Y73" s="298"/>
      <c r="Z73" s="298"/>
      <c r="AA73" s="298"/>
      <c r="AB73" s="298"/>
    </row>
    <row r="74" spans="1:28" ht="20.45" hidden="1" customHeight="1" x14ac:dyDescent="0.2">
      <c r="A74" s="1371" t="s">
        <v>1386</v>
      </c>
      <c r="B74" s="1375"/>
      <c r="C74" s="1377"/>
      <c r="D74" s="1377"/>
      <c r="E74" s="1377"/>
      <c r="F74" s="1377"/>
      <c r="G74" s="1377">
        <v>100000</v>
      </c>
      <c r="H74" s="1377"/>
      <c r="I74" s="1377"/>
      <c r="J74" s="1377"/>
      <c r="K74" s="298"/>
      <c r="L74" s="298"/>
      <c r="M74" s="298"/>
      <c r="N74" s="298"/>
      <c r="O74" s="298"/>
      <c r="P74" s="298"/>
      <c r="Q74" s="298"/>
      <c r="R74" s="298"/>
      <c r="S74" s="298"/>
      <c r="T74" s="298"/>
      <c r="U74" s="298"/>
      <c r="V74" s="298"/>
      <c r="W74" s="298"/>
      <c r="X74" s="298"/>
      <c r="Y74" s="298"/>
      <c r="Z74" s="298"/>
      <c r="AA74" s="298"/>
      <c r="AB74" s="298"/>
    </row>
    <row r="75" spans="1:28" ht="20.45" hidden="1" customHeight="1" x14ac:dyDescent="0.2">
      <c r="A75" s="1371" t="s">
        <v>1386</v>
      </c>
      <c r="B75" s="1375"/>
      <c r="C75" s="1377"/>
      <c r="D75" s="1377"/>
      <c r="E75" s="1377"/>
      <c r="F75" s="1377"/>
      <c r="G75" s="1377">
        <v>300000</v>
      </c>
      <c r="H75" s="1377"/>
      <c r="I75" s="1377"/>
      <c r="J75" s="1377"/>
      <c r="K75" s="298"/>
      <c r="L75" s="298"/>
      <c r="M75" s="298"/>
      <c r="N75" s="298"/>
      <c r="O75" s="298"/>
      <c r="P75" s="298"/>
      <c r="Q75" s="298"/>
      <c r="R75" s="298"/>
      <c r="S75" s="298"/>
      <c r="T75" s="298"/>
      <c r="U75" s="298"/>
      <c r="V75" s="298"/>
      <c r="W75" s="298"/>
      <c r="X75" s="298"/>
      <c r="Y75" s="298"/>
      <c r="Z75" s="298"/>
      <c r="AA75" s="298"/>
      <c r="AB75" s="298"/>
    </row>
    <row r="76" spans="1:28" ht="20.45" hidden="1" customHeight="1" x14ac:dyDescent="0.2">
      <c r="A76" s="1371" t="s">
        <v>1386</v>
      </c>
      <c r="B76" s="1375"/>
      <c r="C76" s="1377"/>
      <c r="D76" s="1377"/>
      <c r="E76" s="1377"/>
      <c r="F76" s="1377"/>
      <c r="G76" s="1377"/>
      <c r="H76" s="1377"/>
      <c r="I76" s="1377">
        <v>392700</v>
      </c>
      <c r="J76" s="1377"/>
      <c r="K76" s="298"/>
      <c r="L76" s="298"/>
      <c r="M76" s="298"/>
      <c r="N76" s="298"/>
      <c r="O76" s="298"/>
      <c r="P76" s="298"/>
      <c r="Q76" s="298"/>
      <c r="R76" s="298"/>
      <c r="S76" s="298"/>
      <c r="T76" s="298"/>
      <c r="U76" s="298"/>
      <c r="V76" s="298"/>
      <c r="W76" s="298"/>
      <c r="X76" s="298"/>
      <c r="Y76" s="298"/>
      <c r="Z76" s="298"/>
      <c r="AA76" s="298"/>
      <c r="AB76" s="298"/>
    </row>
    <row r="77" spans="1:28" ht="20.45" customHeight="1" x14ac:dyDescent="0.2">
      <c r="A77" s="1378" t="s">
        <v>1386</v>
      </c>
      <c r="B77" s="1375"/>
      <c r="C77" s="1375"/>
      <c r="D77" s="1375"/>
      <c r="E77" s="1375"/>
      <c r="F77" s="1375"/>
      <c r="G77" s="1375">
        <v>621</v>
      </c>
      <c r="H77" s="1375">
        <f t="shared" ref="H77" si="8">SUM(H71:H76)</f>
        <v>0</v>
      </c>
      <c r="I77" s="1375">
        <v>393</v>
      </c>
      <c r="J77" s="1377">
        <f>SUM(B77:I77)</f>
        <v>1014</v>
      </c>
      <c r="K77" s="298"/>
      <c r="L77" s="298"/>
      <c r="M77" s="298"/>
      <c r="N77" s="298"/>
      <c r="O77" s="298"/>
      <c r="P77" s="298"/>
      <c r="Q77" s="298"/>
      <c r="R77" s="298"/>
      <c r="S77" s="298"/>
      <c r="T77" s="298"/>
      <c r="U77" s="298"/>
      <c r="V77" s="298"/>
      <c r="W77" s="298"/>
      <c r="X77" s="298"/>
      <c r="Y77" s="298"/>
      <c r="Z77" s="298"/>
      <c r="AA77" s="298"/>
      <c r="AB77" s="298"/>
    </row>
    <row r="78" spans="1:28" ht="27.75" hidden="1" customHeight="1" x14ac:dyDescent="0.2">
      <c r="A78" s="1374" t="s">
        <v>561</v>
      </c>
      <c r="B78" s="1364"/>
      <c r="C78" s="1364"/>
      <c r="D78" s="1373"/>
      <c r="E78" s="1373"/>
      <c r="F78" s="1373"/>
      <c r="G78" s="1373"/>
      <c r="H78" s="1373"/>
      <c r="I78" s="1373">
        <v>2000000</v>
      </c>
      <c r="J78" s="1364"/>
      <c r="K78" s="298"/>
      <c r="L78" s="298"/>
      <c r="M78" s="298"/>
      <c r="N78" s="298"/>
      <c r="O78" s="298"/>
      <c r="P78" s="298"/>
      <c r="Q78" s="298"/>
      <c r="R78" s="298"/>
      <c r="S78" s="298"/>
      <c r="T78" s="298"/>
      <c r="U78" s="298"/>
      <c r="V78" s="298"/>
      <c r="W78" s="298"/>
      <c r="X78" s="298"/>
      <c r="Y78" s="298"/>
      <c r="Z78" s="298"/>
      <c r="AA78" s="298"/>
      <c r="AB78" s="298"/>
    </row>
    <row r="79" spans="1:28" ht="27.75" hidden="1" customHeight="1" x14ac:dyDescent="0.2">
      <c r="A79" s="1374" t="s">
        <v>561</v>
      </c>
      <c r="B79" s="1364"/>
      <c r="C79" s="1364"/>
      <c r="D79" s="1373"/>
      <c r="E79" s="1373"/>
      <c r="F79" s="1373"/>
      <c r="G79" s="1373"/>
      <c r="H79" s="1373"/>
      <c r="I79" s="1373">
        <v>1500000</v>
      </c>
      <c r="J79" s="1364"/>
      <c r="K79" s="298"/>
      <c r="L79" s="298"/>
      <c r="M79" s="298"/>
      <c r="N79" s="298"/>
      <c r="O79" s="298"/>
      <c r="P79" s="298"/>
      <c r="Q79" s="298"/>
      <c r="R79" s="298"/>
      <c r="S79" s="298"/>
      <c r="T79" s="298"/>
      <c r="U79" s="298"/>
      <c r="V79" s="298"/>
      <c r="W79" s="298"/>
      <c r="X79" s="298"/>
      <c r="Y79" s="298"/>
      <c r="Z79" s="298"/>
      <c r="AA79" s="298"/>
      <c r="AB79" s="298"/>
    </row>
    <row r="80" spans="1:28" ht="27.75" customHeight="1" x14ac:dyDescent="0.2">
      <c r="A80" s="1374" t="s">
        <v>1893</v>
      </c>
      <c r="B80" s="1364"/>
      <c r="C80" s="1364"/>
      <c r="D80" s="1364"/>
      <c r="E80" s="1364"/>
      <c r="F80" s="1364"/>
      <c r="G80" s="1364"/>
      <c r="H80" s="1364">
        <f t="shared" ref="H80" si="9">SUM(H78:H79)</f>
        <v>0</v>
      </c>
      <c r="I80" s="1364">
        <v>3500</v>
      </c>
      <c r="J80" s="1364">
        <f>SUM(B80:I80)</f>
        <v>3500</v>
      </c>
      <c r="K80" s="298"/>
      <c r="L80" s="298"/>
      <c r="M80" s="298"/>
      <c r="N80" s="298"/>
      <c r="O80" s="298"/>
      <c r="P80" s="298"/>
      <c r="Q80" s="298"/>
      <c r="R80" s="298"/>
      <c r="S80" s="298"/>
      <c r="T80" s="298"/>
      <c r="U80" s="298"/>
      <c r="V80" s="298"/>
      <c r="W80" s="298"/>
      <c r="X80" s="298"/>
      <c r="Y80" s="298"/>
      <c r="Z80" s="298"/>
      <c r="AA80" s="298"/>
      <c r="AB80" s="298"/>
    </row>
    <row r="81" spans="1:28" ht="14.25" hidden="1" customHeight="1" x14ac:dyDescent="0.2">
      <c r="A81" s="1371" t="s">
        <v>952</v>
      </c>
      <c r="B81" s="1373"/>
      <c r="C81" s="1373"/>
      <c r="D81" s="1373"/>
      <c r="E81" s="1373"/>
      <c r="F81" s="1373"/>
      <c r="G81" s="1373"/>
      <c r="H81" s="1373"/>
      <c r="I81" s="1373"/>
      <c r="J81" s="1364"/>
      <c r="K81" s="298"/>
      <c r="L81" s="298"/>
      <c r="M81" s="298"/>
      <c r="N81" s="298"/>
      <c r="O81" s="298"/>
      <c r="P81" s="298"/>
      <c r="Q81" s="298"/>
      <c r="R81" s="298"/>
      <c r="S81" s="298"/>
      <c r="T81" s="298"/>
      <c r="U81" s="298"/>
      <c r="V81" s="298"/>
      <c r="W81" s="298"/>
      <c r="X81" s="298"/>
      <c r="Y81" s="298"/>
      <c r="Z81" s="298"/>
      <c r="AA81" s="298"/>
      <c r="AB81" s="298"/>
    </row>
    <row r="82" spans="1:28" ht="14.25" hidden="1" customHeight="1" x14ac:dyDescent="0.2">
      <c r="A82" s="1371" t="s">
        <v>952</v>
      </c>
      <c r="B82" s="1373"/>
      <c r="C82" s="1373"/>
      <c r="D82" s="1373"/>
      <c r="E82" s="1373"/>
      <c r="F82" s="1373"/>
      <c r="G82" s="1373"/>
      <c r="H82" s="1373"/>
      <c r="I82" s="1373"/>
      <c r="J82" s="1364"/>
      <c r="K82" s="298"/>
      <c r="L82" s="298"/>
      <c r="M82" s="298"/>
      <c r="N82" s="298"/>
      <c r="O82" s="298"/>
      <c r="P82" s="298"/>
      <c r="Q82" s="298"/>
      <c r="R82" s="298"/>
      <c r="S82" s="298"/>
      <c r="T82" s="298"/>
      <c r="U82" s="298"/>
      <c r="V82" s="298"/>
      <c r="W82" s="298"/>
      <c r="X82" s="298"/>
      <c r="Y82" s="298"/>
      <c r="Z82" s="298"/>
      <c r="AA82" s="298"/>
      <c r="AB82" s="298"/>
    </row>
    <row r="83" spans="1:28" ht="14.25" hidden="1" customHeight="1" x14ac:dyDescent="0.2">
      <c r="A83" s="1371" t="s">
        <v>952</v>
      </c>
      <c r="B83" s="1373"/>
      <c r="C83" s="1373"/>
      <c r="D83" s="1373"/>
      <c r="E83" s="1373"/>
      <c r="F83" s="1373"/>
      <c r="G83" s="1373"/>
      <c r="H83" s="1373"/>
      <c r="I83" s="1373"/>
      <c r="J83" s="1364"/>
      <c r="K83" s="298"/>
      <c r="L83" s="298"/>
      <c r="M83" s="298"/>
      <c r="N83" s="298"/>
      <c r="O83" s="298"/>
      <c r="P83" s="298"/>
      <c r="Q83" s="298"/>
      <c r="R83" s="298"/>
      <c r="S83" s="298"/>
      <c r="T83" s="298"/>
      <c r="U83" s="298"/>
      <c r="V83" s="298"/>
      <c r="W83" s="298"/>
      <c r="X83" s="298"/>
      <c r="Y83" s="298"/>
      <c r="Z83" s="298"/>
      <c r="AA83" s="298"/>
      <c r="AB83" s="298"/>
    </row>
    <row r="84" spans="1:28" ht="14.25" hidden="1" customHeight="1" x14ac:dyDescent="0.2">
      <c r="A84" s="1371" t="s">
        <v>952</v>
      </c>
      <c r="B84" s="1373"/>
      <c r="C84" s="1373"/>
      <c r="D84" s="1373"/>
      <c r="E84" s="1373"/>
      <c r="F84" s="1373"/>
      <c r="G84" s="1373"/>
      <c r="H84" s="1373"/>
      <c r="I84" s="1373"/>
      <c r="J84" s="1364"/>
      <c r="K84" s="298"/>
      <c r="L84" s="298"/>
      <c r="M84" s="298"/>
      <c r="N84" s="298"/>
      <c r="O84" s="298"/>
      <c r="P84" s="298"/>
      <c r="Q84" s="298"/>
      <c r="R84" s="298"/>
      <c r="S84" s="298"/>
      <c r="T84" s="298"/>
      <c r="U84" s="298"/>
      <c r="V84" s="298"/>
      <c r="W84" s="298"/>
      <c r="X84" s="298"/>
      <c r="Y84" s="298"/>
      <c r="Z84" s="298"/>
      <c r="AA84" s="298"/>
      <c r="AB84" s="298"/>
    </row>
    <row r="85" spans="1:28" ht="14.25" hidden="1" customHeight="1" x14ac:dyDescent="0.2">
      <c r="A85" s="1371" t="s">
        <v>952</v>
      </c>
      <c r="B85" s="1373"/>
      <c r="C85" s="1373"/>
      <c r="D85" s="1373"/>
      <c r="E85" s="1373"/>
      <c r="F85" s="1373"/>
      <c r="G85" s="1373"/>
      <c r="H85" s="1373"/>
      <c r="I85" s="1373"/>
      <c r="J85" s="1364"/>
      <c r="K85" s="298"/>
      <c r="L85" s="298"/>
      <c r="M85" s="298"/>
      <c r="N85" s="298"/>
      <c r="O85" s="298"/>
      <c r="P85" s="298"/>
      <c r="Q85" s="298"/>
      <c r="R85" s="298"/>
      <c r="S85" s="298"/>
      <c r="T85" s="298"/>
      <c r="U85" s="298"/>
      <c r="V85" s="298"/>
      <c r="W85" s="298"/>
      <c r="X85" s="298"/>
      <c r="Y85" s="298"/>
      <c r="Z85" s="298"/>
      <c r="AA85" s="298"/>
      <c r="AB85" s="298"/>
    </row>
    <row r="86" spans="1:28" ht="14.25" hidden="1" customHeight="1" x14ac:dyDescent="0.2">
      <c r="A86" s="1371" t="s">
        <v>1894</v>
      </c>
      <c r="B86" s="1373">
        <f>SUM(B81:B85)</f>
        <v>0</v>
      </c>
      <c r="C86" s="1373">
        <f t="shared" ref="C86:I86" si="10">SUM(C81:C85)</f>
        <v>0</v>
      </c>
      <c r="D86" s="1373">
        <f t="shared" si="10"/>
        <v>0</v>
      </c>
      <c r="E86" s="1373">
        <f t="shared" si="10"/>
        <v>0</v>
      </c>
      <c r="F86" s="1373">
        <f t="shared" si="10"/>
        <v>0</v>
      </c>
      <c r="G86" s="1373">
        <f t="shared" si="10"/>
        <v>0</v>
      </c>
      <c r="H86" s="1373">
        <f t="shared" si="10"/>
        <v>0</v>
      </c>
      <c r="I86" s="1373">
        <f t="shared" si="10"/>
        <v>0</v>
      </c>
      <c r="J86" s="1373">
        <f>SUM(B86:I86)</f>
        <v>0</v>
      </c>
      <c r="K86" s="298"/>
      <c r="L86" s="298"/>
      <c r="M86" s="298"/>
      <c r="N86" s="298"/>
      <c r="O86" s="298"/>
      <c r="P86" s="298"/>
      <c r="Q86" s="298"/>
      <c r="R86" s="298"/>
      <c r="S86" s="298"/>
      <c r="T86" s="298"/>
      <c r="U86" s="298"/>
      <c r="V86" s="298"/>
      <c r="W86" s="298"/>
      <c r="X86" s="298"/>
      <c r="Y86" s="298"/>
      <c r="Z86" s="298"/>
      <c r="AA86" s="298"/>
      <c r="AB86" s="298"/>
    </row>
    <row r="87" spans="1:28" s="578" customFormat="1" ht="26.25" customHeight="1" x14ac:dyDescent="0.2">
      <c r="A87" s="1637" t="s">
        <v>687</v>
      </c>
      <c r="B87" s="1662">
        <f>SUM(B7,B12,B50,B51,B52,B54,B56,B66,B67,B70,B77,B80)</f>
        <v>100</v>
      </c>
      <c r="C87" s="1662">
        <f t="shared" ref="C87:I87" si="11">SUM(C7,C12,C50,C51,C52,C54,C56,C66,C67,C70,C77,C80)</f>
        <v>2350</v>
      </c>
      <c r="D87" s="1662">
        <f t="shared" si="11"/>
        <v>200</v>
      </c>
      <c r="E87" s="1662">
        <f t="shared" si="11"/>
        <v>50</v>
      </c>
      <c r="F87" s="1662">
        <f t="shared" si="11"/>
        <v>0</v>
      </c>
      <c r="G87" s="1662">
        <f t="shared" si="11"/>
        <v>4913</v>
      </c>
      <c r="H87" s="1662">
        <f t="shared" si="11"/>
        <v>0</v>
      </c>
      <c r="I87" s="1662">
        <f t="shared" si="11"/>
        <v>64779</v>
      </c>
      <c r="J87" s="1662">
        <f>SUM(B87:I87)</f>
        <v>72392</v>
      </c>
      <c r="K87" s="453"/>
      <c r="L87" s="1380"/>
      <c r="M87" s="453"/>
      <c r="N87" s="453"/>
      <c r="O87" s="453"/>
      <c r="P87" s="453"/>
      <c r="Q87" s="453"/>
      <c r="R87" s="453"/>
      <c r="S87" s="453"/>
      <c r="T87" s="453"/>
      <c r="U87" s="453"/>
      <c r="V87" s="453"/>
      <c r="W87" s="453"/>
      <c r="X87" s="453"/>
      <c r="Y87" s="453"/>
      <c r="Z87" s="453"/>
      <c r="AA87" s="453"/>
      <c r="AB87" s="453"/>
    </row>
    <row r="88" spans="1:28" ht="15" x14ac:dyDescent="0.2">
      <c r="A88" s="1381" t="s">
        <v>135</v>
      </c>
      <c r="B88" s="1382"/>
      <c r="C88" s="1382"/>
      <c r="D88" s="1383"/>
      <c r="E88" s="1383"/>
      <c r="F88" s="1383"/>
      <c r="G88" s="1383"/>
      <c r="H88" s="1383"/>
      <c r="I88" s="1383"/>
      <c r="J88" s="1384"/>
      <c r="K88" s="298"/>
      <c r="L88" s="298"/>
      <c r="M88" s="298"/>
      <c r="N88" s="298"/>
      <c r="O88" s="298"/>
      <c r="P88" s="298"/>
      <c r="Q88" s="298"/>
      <c r="R88" s="298"/>
      <c r="S88" s="298"/>
      <c r="T88" s="298"/>
      <c r="U88" s="298"/>
      <c r="V88" s="298"/>
      <c r="W88" s="298"/>
      <c r="X88" s="298"/>
      <c r="Y88" s="298"/>
      <c r="Z88" s="298"/>
      <c r="AA88" s="298"/>
      <c r="AB88" s="298"/>
    </row>
    <row r="89" spans="1:28" ht="17.45" customHeight="1" x14ac:dyDescent="0.2">
      <c r="A89" s="1362" t="s">
        <v>1895</v>
      </c>
      <c r="B89" s="1385"/>
      <c r="C89" s="1385"/>
      <c r="D89" s="1386"/>
      <c r="E89" s="1386"/>
      <c r="F89" s="1386"/>
      <c r="G89" s="1373"/>
      <c r="H89" s="1386"/>
      <c r="I89" s="1373">
        <v>193</v>
      </c>
      <c r="J89" s="1373">
        <f>SUM(B89:I89)</f>
        <v>193</v>
      </c>
      <c r="K89" s="298"/>
      <c r="L89" s="298"/>
      <c r="M89" s="298"/>
      <c r="N89" s="298"/>
      <c r="O89" s="298"/>
      <c r="P89" s="298"/>
      <c r="Q89" s="298"/>
      <c r="R89" s="298"/>
      <c r="S89" s="298"/>
      <c r="T89" s="298"/>
      <c r="U89" s="298"/>
      <c r="V89" s="298"/>
      <c r="W89" s="298"/>
      <c r="X89" s="298"/>
      <c r="Y89" s="298"/>
      <c r="Z89" s="298"/>
      <c r="AA89" s="298"/>
      <c r="AB89" s="298"/>
    </row>
    <row r="90" spans="1:28" ht="17.45" hidden="1" customHeight="1" x14ac:dyDescent="0.2">
      <c r="A90" s="1362" t="s">
        <v>1496</v>
      </c>
      <c r="B90" s="1385"/>
      <c r="C90" s="1385"/>
      <c r="D90" s="1386"/>
      <c r="E90" s="1386"/>
      <c r="F90" s="1386"/>
      <c r="G90" s="1373"/>
      <c r="H90" s="1386"/>
      <c r="I90" s="1373"/>
      <c r="J90" s="1373">
        <f>SUM(I90:I90)</f>
        <v>0</v>
      </c>
      <c r="K90" s="298"/>
      <c r="L90" s="298"/>
      <c r="M90" s="298"/>
      <c r="N90" s="298"/>
      <c r="O90" s="298"/>
      <c r="P90" s="298"/>
      <c r="Q90" s="298"/>
      <c r="R90" s="298"/>
      <c r="S90" s="298"/>
      <c r="T90" s="298"/>
      <c r="U90" s="298"/>
      <c r="V90" s="298"/>
      <c r="W90" s="298"/>
      <c r="X90" s="298"/>
      <c r="Y90" s="298"/>
      <c r="Z90" s="298"/>
      <c r="AA90" s="298"/>
      <c r="AB90" s="298"/>
    </row>
    <row r="91" spans="1:28" ht="18.600000000000001" hidden="1" customHeight="1" x14ac:dyDescent="0.2">
      <c r="A91" s="1362" t="s">
        <v>1497</v>
      </c>
      <c r="B91" s="1385"/>
      <c r="C91" s="1385"/>
      <c r="D91" s="1386"/>
      <c r="E91" s="1386"/>
      <c r="F91" s="1386"/>
      <c r="G91" s="1373"/>
      <c r="H91" s="1386"/>
      <c r="I91" s="1373"/>
      <c r="J91" s="1373">
        <f>SUM(B91:I91)</f>
        <v>0</v>
      </c>
      <c r="K91" s="298"/>
      <c r="L91" s="298"/>
      <c r="M91" s="298"/>
      <c r="N91" s="298"/>
      <c r="O91" s="298"/>
      <c r="P91" s="298"/>
      <c r="Q91" s="298"/>
      <c r="R91" s="298"/>
      <c r="S91" s="298"/>
      <c r="T91" s="298"/>
      <c r="U91" s="298"/>
      <c r="V91" s="298"/>
      <c r="W91" s="298"/>
      <c r="X91" s="298"/>
      <c r="Y91" s="298"/>
      <c r="Z91" s="298"/>
      <c r="AA91" s="298"/>
      <c r="AB91" s="298"/>
    </row>
    <row r="92" spans="1:28" ht="18.600000000000001" hidden="1" customHeight="1" x14ac:dyDescent="0.2">
      <c r="A92" s="1374" t="s">
        <v>1896</v>
      </c>
      <c r="B92" s="1385"/>
      <c r="C92" s="1385"/>
      <c r="D92" s="1386"/>
      <c r="E92" s="1386"/>
      <c r="F92" s="1386"/>
      <c r="G92" s="1373"/>
      <c r="H92" s="1386"/>
      <c r="I92" s="1373">
        <v>750000</v>
      </c>
      <c r="J92" s="1373"/>
      <c r="K92" s="298"/>
      <c r="L92" s="298"/>
      <c r="M92" s="298"/>
      <c r="N92" s="298"/>
      <c r="O92" s="298"/>
      <c r="P92" s="298"/>
      <c r="Q92" s="298"/>
      <c r="R92" s="298"/>
      <c r="S92" s="298"/>
      <c r="T92" s="298"/>
      <c r="U92" s="298"/>
      <c r="V92" s="298"/>
      <c r="W92" s="298"/>
      <c r="X92" s="298"/>
      <c r="Y92" s="298"/>
      <c r="Z92" s="298"/>
      <c r="AA92" s="298"/>
      <c r="AB92" s="298"/>
    </row>
    <row r="93" spans="1:28" ht="18.600000000000001" hidden="1" customHeight="1" x14ac:dyDescent="0.2">
      <c r="A93" s="1374" t="s">
        <v>1896</v>
      </c>
      <c r="B93" s="1385"/>
      <c r="C93" s="1385"/>
      <c r="D93" s="1386"/>
      <c r="E93" s="1386"/>
      <c r="F93" s="1386"/>
      <c r="G93" s="1373"/>
      <c r="H93" s="1386"/>
      <c r="I93" s="1373">
        <v>375000</v>
      </c>
      <c r="J93" s="1373"/>
      <c r="K93" s="298"/>
      <c r="L93" s="298"/>
      <c r="M93" s="298"/>
      <c r="N93" s="298"/>
      <c r="O93" s="298"/>
      <c r="P93" s="298"/>
      <c r="Q93" s="298"/>
      <c r="R93" s="298"/>
      <c r="S93" s="298"/>
      <c r="T93" s="298"/>
      <c r="U93" s="298"/>
      <c r="V93" s="298"/>
      <c r="W93" s="298"/>
      <c r="X93" s="298"/>
      <c r="Y93" s="298"/>
      <c r="Z93" s="298"/>
      <c r="AA93" s="298"/>
      <c r="AB93" s="298"/>
    </row>
    <row r="94" spans="1:28" ht="18.600000000000001" hidden="1" customHeight="1" x14ac:dyDescent="0.2">
      <c r="A94" s="1374" t="s">
        <v>1896</v>
      </c>
      <c r="B94" s="1385"/>
      <c r="C94" s="1385"/>
      <c r="D94" s="1386"/>
      <c r="E94" s="1386"/>
      <c r="F94" s="1386"/>
      <c r="G94" s="1373"/>
      <c r="H94" s="1386"/>
      <c r="I94" s="1373">
        <v>375000</v>
      </c>
      <c r="J94" s="1373"/>
      <c r="K94" s="298"/>
      <c r="L94" s="298"/>
      <c r="M94" s="298"/>
      <c r="N94" s="298"/>
      <c r="O94" s="298"/>
      <c r="P94" s="298"/>
      <c r="Q94" s="298"/>
      <c r="R94" s="298"/>
      <c r="S94" s="298"/>
      <c r="T94" s="298"/>
      <c r="U94" s="298"/>
      <c r="V94" s="298"/>
      <c r="W94" s="298"/>
      <c r="X94" s="298"/>
      <c r="Y94" s="298"/>
      <c r="Z94" s="298"/>
      <c r="AA94" s="298"/>
      <c r="AB94" s="298"/>
    </row>
    <row r="95" spans="1:28" ht="21.75" customHeight="1" x14ac:dyDescent="0.2">
      <c r="A95" s="1374" t="s">
        <v>1897</v>
      </c>
      <c r="B95" s="1364"/>
      <c r="C95" s="1364"/>
      <c r="D95" s="1364"/>
      <c r="E95" s="1364"/>
      <c r="F95" s="1364"/>
      <c r="G95" s="1364"/>
      <c r="H95" s="1364">
        <f t="shared" ref="H95" si="12">SUM(H92:H94)</f>
        <v>0</v>
      </c>
      <c r="I95" s="1364">
        <v>1500</v>
      </c>
      <c r="J95" s="1373">
        <f>SUM(B95:I95)</f>
        <v>1500</v>
      </c>
      <c r="K95" s="298"/>
      <c r="L95" s="298"/>
      <c r="M95" s="298"/>
      <c r="N95" s="298"/>
      <c r="O95" s="298"/>
      <c r="P95" s="298"/>
      <c r="Q95" s="298"/>
      <c r="R95" s="298"/>
      <c r="S95" s="298"/>
      <c r="T95" s="298"/>
      <c r="U95" s="298"/>
      <c r="V95" s="298"/>
      <c r="W95" s="298"/>
      <c r="X95" s="298"/>
      <c r="Y95" s="298"/>
      <c r="Z95" s="298"/>
      <c r="AA95" s="298"/>
      <c r="AB95" s="298"/>
    </row>
    <row r="96" spans="1:28" ht="18.600000000000001" hidden="1" customHeight="1" x14ac:dyDescent="0.2">
      <c r="A96" s="1374" t="s">
        <v>1119</v>
      </c>
      <c r="B96" s="1385"/>
      <c r="C96" s="1385"/>
      <c r="D96" s="1386"/>
      <c r="E96" s="1386"/>
      <c r="F96" s="1386"/>
      <c r="G96" s="1373"/>
      <c r="H96" s="1386"/>
      <c r="I96" s="1373">
        <v>1000000</v>
      </c>
      <c r="J96" s="1373"/>
      <c r="K96" s="298"/>
      <c r="L96" s="298"/>
      <c r="M96" s="298"/>
      <c r="N96" s="298"/>
      <c r="O96" s="298"/>
      <c r="P96" s="298"/>
      <c r="Q96" s="298"/>
      <c r="R96" s="298"/>
      <c r="S96" s="298"/>
      <c r="T96" s="298"/>
      <c r="U96" s="298"/>
      <c r="V96" s="298"/>
      <c r="W96" s="298"/>
      <c r="X96" s="298"/>
      <c r="Y96" s="298"/>
      <c r="Z96" s="298"/>
      <c r="AA96" s="298"/>
      <c r="AB96" s="298"/>
    </row>
    <row r="97" spans="1:28" ht="18.600000000000001" hidden="1" customHeight="1" x14ac:dyDescent="0.2">
      <c r="A97" s="1374" t="s">
        <v>1119</v>
      </c>
      <c r="B97" s="1385"/>
      <c r="C97" s="1385"/>
      <c r="D97" s="1386"/>
      <c r="E97" s="1386"/>
      <c r="F97" s="1386"/>
      <c r="G97" s="1373"/>
      <c r="H97" s="1386"/>
      <c r="I97" s="1373">
        <v>1000000</v>
      </c>
      <c r="J97" s="1373"/>
      <c r="K97" s="298"/>
      <c r="L97" s="298"/>
      <c r="M97" s="298"/>
      <c r="N97" s="298"/>
      <c r="O97" s="298"/>
      <c r="P97" s="298"/>
      <c r="Q97" s="298"/>
      <c r="R97" s="298"/>
      <c r="S97" s="298"/>
      <c r="T97" s="298"/>
      <c r="U97" s="298"/>
      <c r="V97" s="298"/>
      <c r="W97" s="298"/>
      <c r="X97" s="298"/>
      <c r="Y97" s="298"/>
      <c r="Z97" s="298"/>
      <c r="AA97" s="298"/>
      <c r="AB97" s="298"/>
    </row>
    <row r="98" spans="1:28" ht="18" hidden="1" customHeight="1" x14ac:dyDescent="0.2">
      <c r="A98" s="1374" t="s">
        <v>1119</v>
      </c>
      <c r="B98" s="1385"/>
      <c r="C98" s="1385"/>
      <c r="D98" s="1386"/>
      <c r="E98" s="1386"/>
      <c r="F98" s="1386"/>
      <c r="G98" s="1373"/>
      <c r="H98" s="1386"/>
      <c r="I98" s="1373">
        <v>2000000</v>
      </c>
      <c r="J98" s="1373"/>
      <c r="K98" s="298"/>
      <c r="L98" s="298"/>
      <c r="M98" s="298"/>
      <c r="N98" s="298"/>
      <c r="O98" s="298"/>
      <c r="P98" s="298"/>
      <c r="Q98" s="298"/>
      <c r="R98" s="298"/>
      <c r="S98" s="298"/>
      <c r="T98" s="298"/>
      <c r="U98" s="298"/>
      <c r="V98" s="298"/>
      <c r="W98" s="298"/>
      <c r="X98" s="298"/>
      <c r="Y98" s="298"/>
      <c r="Z98" s="298"/>
      <c r="AA98" s="298"/>
      <c r="AB98" s="298"/>
    </row>
    <row r="99" spans="1:28" ht="18" customHeight="1" x14ac:dyDescent="0.2">
      <c r="A99" s="1374" t="s">
        <v>1898</v>
      </c>
      <c r="B99" s="1364"/>
      <c r="C99" s="1364"/>
      <c r="D99" s="1364"/>
      <c r="E99" s="1364"/>
      <c r="F99" s="1364"/>
      <c r="G99" s="1364"/>
      <c r="H99" s="1364">
        <f t="shared" ref="H99" si="13">SUM(H96:H98)</f>
        <v>0</v>
      </c>
      <c r="I99" s="1364">
        <v>4000</v>
      </c>
      <c r="J99" s="1373">
        <f>SUM(B99:I99)</f>
        <v>4000</v>
      </c>
      <c r="K99" s="298"/>
      <c r="L99" s="298"/>
      <c r="M99" s="298"/>
      <c r="N99" s="298"/>
      <c r="O99" s="298"/>
      <c r="P99" s="298"/>
      <c r="Q99" s="298"/>
      <c r="R99" s="298"/>
      <c r="S99" s="298"/>
      <c r="T99" s="298"/>
      <c r="U99" s="298"/>
      <c r="V99" s="298"/>
      <c r="W99" s="298"/>
      <c r="X99" s="298"/>
      <c r="Y99" s="298"/>
      <c r="Z99" s="298"/>
      <c r="AA99" s="298"/>
      <c r="AB99" s="298"/>
    </row>
    <row r="100" spans="1:28" ht="18" customHeight="1" x14ac:dyDescent="0.2">
      <c r="A100" s="1381" t="s">
        <v>1899</v>
      </c>
      <c r="B100" s="1385"/>
      <c r="C100" s="1385"/>
      <c r="D100" s="1386"/>
      <c r="E100" s="1386"/>
      <c r="F100" s="1386"/>
      <c r="G100" s="1373"/>
      <c r="H100" s="1386"/>
      <c r="I100" s="1373"/>
      <c r="J100" s="1373"/>
      <c r="K100" s="298"/>
      <c r="L100" s="298"/>
      <c r="M100" s="298"/>
      <c r="N100" s="298"/>
      <c r="O100" s="298"/>
      <c r="P100" s="298"/>
      <c r="Q100" s="298"/>
      <c r="R100" s="298"/>
      <c r="S100" s="298"/>
      <c r="T100" s="298"/>
      <c r="U100" s="298"/>
      <c r="V100" s="298"/>
      <c r="W100" s="298"/>
      <c r="X100" s="298"/>
      <c r="Y100" s="298"/>
      <c r="Z100" s="298"/>
      <c r="AA100" s="298"/>
      <c r="AB100" s="298"/>
    </row>
    <row r="101" spans="1:28" ht="15" hidden="1" x14ac:dyDescent="0.25">
      <c r="A101" s="1387" t="s">
        <v>1051</v>
      </c>
      <c r="B101" s="1385"/>
      <c r="C101" s="1385"/>
      <c r="D101" s="1386"/>
      <c r="E101" s="1386"/>
      <c r="F101" s="1386"/>
      <c r="G101" s="1386"/>
      <c r="H101" s="1386"/>
      <c r="I101" s="1373">
        <v>196291992</v>
      </c>
      <c r="J101" s="1373"/>
      <c r="K101" s="298"/>
      <c r="L101" s="298"/>
      <c r="M101" s="298"/>
      <c r="N101" s="298"/>
      <c r="O101" s="298"/>
      <c r="P101" s="298"/>
      <c r="Q101" s="298"/>
      <c r="R101" s="298"/>
      <c r="S101" s="298"/>
      <c r="T101" s="298"/>
      <c r="U101" s="298"/>
      <c r="V101" s="298"/>
      <c r="W101" s="298"/>
      <c r="X101" s="298"/>
      <c r="Y101" s="298"/>
      <c r="Z101" s="298"/>
      <c r="AA101" s="298"/>
      <c r="AB101" s="298"/>
    </row>
    <row r="102" spans="1:28" ht="15" hidden="1" x14ac:dyDescent="0.25">
      <c r="A102" s="1387" t="s">
        <v>1051</v>
      </c>
      <c r="B102" s="1385"/>
      <c r="C102" s="1385"/>
      <c r="D102" s="1386"/>
      <c r="E102" s="1386"/>
      <c r="F102" s="1386"/>
      <c r="G102" s="1386"/>
      <c r="H102" s="1386"/>
      <c r="I102" s="1373">
        <v>62382907</v>
      </c>
      <c r="J102" s="1373"/>
      <c r="K102" s="298"/>
      <c r="L102" s="298"/>
      <c r="M102" s="298"/>
      <c r="N102" s="298"/>
      <c r="O102" s="298"/>
      <c r="P102" s="298"/>
      <c r="Q102" s="298"/>
      <c r="R102" s="298"/>
      <c r="S102" s="298"/>
      <c r="T102" s="298"/>
      <c r="U102" s="298"/>
      <c r="V102" s="298"/>
      <c r="W102" s="298"/>
      <c r="X102" s="298"/>
      <c r="Y102" s="298"/>
      <c r="Z102" s="298"/>
      <c r="AA102" s="298"/>
      <c r="AB102" s="298"/>
    </row>
    <row r="103" spans="1:28" ht="15" hidden="1" x14ac:dyDescent="0.25">
      <c r="A103" s="1387" t="s">
        <v>1051</v>
      </c>
      <c r="B103" s="1385"/>
      <c r="C103" s="1385"/>
      <c r="D103" s="1386"/>
      <c r="E103" s="1386"/>
      <c r="F103" s="1386"/>
      <c r="G103" s="1386"/>
      <c r="H103" s="1386"/>
      <c r="I103" s="1373">
        <v>59442840</v>
      </c>
      <c r="J103" s="1373"/>
      <c r="K103" s="298"/>
      <c r="L103" s="298"/>
      <c r="M103" s="298"/>
      <c r="N103" s="298"/>
      <c r="O103" s="298"/>
      <c r="P103" s="298"/>
      <c r="Q103" s="298"/>
      <c r="R103" s="298"/>
      <c r="S103" s="298"/>
      <c r="T103" s="298"/>
      <c r="U103" s="298"/>
      <c r="V103" s="298"/>
      <c r="W103" s="298"/>
      <c r="X103" s="298"/>
      <c r="Y103" s="298"/>
      <c r="Z103" s="298"/>
      <c r="AA103" s="298"/>
      <c r="AB103" s="298"/>
    </row>
    <row r="104" spans="1:28" ht="15" hidden="1" x14ac:dyDescent="0.25">
      <c r="A104" s="1387" t="s">
        <v>1051</v>
      </c>
      <c r="B104" s="1385"/>
      <c r="C104" s="1385"/>
      <c r="D104" s="1386"/>
      <c r="E104" s="1386"/>
      <c r="F104" s="1386"/>
      <c r="G104" s="1386"/>
      <c r="H104" s="1386"/>
      <c r="I104" s="1388">
        <v>37915360</v>
      </c>
      <c r="J104" s="1373"/>
      <c r="K104" s="298"/>
      <c r="L104" s="298"/>
      <c r="M104" s="298"/>
      <c r="N104" s="298"/>
      <c r="O104" s="298"/>
      <c r="P104" s="298"/>
      <c r="Q104" s="298"/>
      <c r="R104" s="298"/>
      <c r="S104" s="298"/>
      <c r="T104" s="298"/>
      <c r="U104" s="298"/>
      <c r="V104" s="298"/>
      <c r="W104" s="298"/>
      <c r="X104" s="298"/>
      <c r="Y104" s="298"/>
      <c r="Z104" s="298"/>
      <c r="AA104" s="298"/>
      <c r="AB104" s="298"/>
    </row>
    <row r="105" spans="1:28" ht="15" hidden="1" x14ac:dyDescent="0.25">
      <c r="A105" s="1387" t="s">
        <v>1051</v>
      </c>
      <c r="B105" s="1385"/>
      <c r="C105" s="1385"/>
      <c r="D105" s="1386"/>
      <c r="E105" s="1386"/>
      <c r="F105" s="1386"/>
      <c r="G105" s="1386"/>
      <c r="H105" s="1386"/>
      <c r="I105" s="1388">
        <v>39394131</v>
      </c>
      <c r="J105" s="1373"/>
      <c r="K105" s="298"/>
      <c r="L105" s="298"/>
      <c r="M105" s="298"/>
      <c r="N105" s="298"/>
      <c r="O105" s="298"/>
      <c r="P105" s="298"/>
      <c r="Q105" s="298"/>
      <c r="R105" s="298"/>
      <c r="S105" s="298"/>
      <c r="T105" s="298"/>
      <c r="U105" s="298"/>
      <c r="V105" s="298"/>
      <c r="W105" s="298"/>
      <c r="X105" s="298"/>
      <c r="Y105" s="298"/>
      <c r="Z105" s="298"/>
      <c r="AA105" s="298"/>
      <c r="AB105" s="298"/>
    </row>
    <row r="106" spans="1:28" ht="15" hidden="1" x14ac:dyDescent="0.25">
      <c r="A106" s="1387" t="s">
        <v>1051</v>
      </c>
      <c r="B106" s="1385"/>
      <c r="C106" s="1385"/>
      <c r="D106" s="1386"/>
      <c r="E106" s="1386"/>
      <c r="F106" s="1386"/>
      <c r="G106" s="1386"/>
      <c r="H106" s="1386"/>
      <c r="I106" s="1388">
        <v>100980634</v>
      </c>
      <c r="J106" s="1373"/>
      <c r="K106" s="298"/>
      <c r="L106" s="298"/>
      <c r="M106" s="298"/>
      <c r="N106" s="298"/>
      <c r="O106" s="298"/>
      <c r="P106" s="298"/>
      <c r="Q106" s="298"/>
      <c r="R106" s="298"/>
      <c r="S106" s="298"/>
      <c r="T106" s="298"/>
      <c r="U106" s="298"/>
      <c r="V106" s="298"/>
      <c r="W106" s="298"/>
      <c r="X106" s="298"/>
      <c r="Y106" s="298"/>
      <c r="Z106" s="298"/>
      <c r="AA106" s="298"/>
      <c r="AB106" s="298"/>
    </row>
    <row r="107" spans="1:28" ht="15" hidden="1" x14ac:dyDescent="0.25">
      <c r="A107" s="1387" t="s">
        <v>1051</v>
      </c>
      <c r="B107" s="1385"/>
      <c r="C107" s="1385"/>
      <c r="D107" s="1386"/>
      <c r="E107" s="1386"/>
      <c r="F107" s="1386"/>
      <c r="G107" s="1386"/>
      <c r="H107" s="1386"/>
      <c r="I107" s="1388">
        <v>42427998</v>
      </c>
      <c r="J107" s="1373"/>
      <c r="K107" s="298"/>
      <c r="L107" s="298"/>
      <c r="M107" s="298"/>
      <c r="N107" s="298"/>
      <c r="O107" s="298"/>
      <c r="P107" s="298"/>
      <c r="Q107" s="298"/>
      <c r="R107" s="298"/>
      <c r="S107" s="298"/>
      <c r="T107" s="298"/>
      <c r="U107" s="298"/>
      <c r="V107" s="298"/>
      <c r="W107" s="298"/>
      <c r="X107" s="298"/>
      <c r="Y107" s="298"/>
      <c r="Z107" s="298"/>
      <c r="AA107" s="298"/>
      <c r="AB107" s="298"/>
    </row>
    <row r="108" spans="1:28" ht="15" hidden="1" x14ac:dyDescent="0.25">
      <c r="A108" s="1387" t="s">
        <v>1051</v>
      </c>
      <c r="B108" s="1385"/>
      <c r="C108" s="1385"/>
      <c r="D108" s="1386"/>
      <c r="E108" s="1386"/>
      <c r="F108" s="1386"/>
      <c r="G108" s="1386"/>
      <c r="H108" s="1386"/>
      <c r="I108" s="1388">
        <v>37539106</v>
      </c>
      <c r="J108" s="1373"/>
      <c r="K108" s="298"/>
      <c r="L108" s="298"/>
      <c r="M108" s="298"/>
      <c r="N108" s="298"/>
      <c r="O108" s="298"/>
      <c r="P108" s="298"/>
      <c r="Q108" s="298"/>
      <c r="R108" s="298"/>
      <c r="S108" s="298"/>
      <c r="T108" s="298"/>
      <c r="U108" s="298"/>
      <c r="V108" s="298"/>
      <c r="W108" s="298"/>
      <c r="X108" s="298"/>
      <c r="Y108" s="298"/>
      <c r="Z108" s="298"/>
      <c r="AA108" s="298"/>
      <c r="AB108" s="298"/>
    </row>
    <row r="109" spans="1:28" ht="15" hidden="1" x14ac:dyDescent="0.25">
      <c r="A109" s="1387" t="s">
        <v>1051</v>
      </c>
      <c r="B109" s="1385"/>
      <c r="C109" s="1385"/>
      <c r="D109" s="1386"/>
      <c r="E109" s="1386"/>
      <c r="F109" s="1386"/>
      <c r="G109" s="1386"/>
      <c r="H109" s="1386"/>
      <c r="I109" s="1388">
        <v>21605755</v>
      </c>
      <c r="J109" s="1373"/>
      <c r="K109" s="298"/>
      <c r="L109" s="298"/>
      <c r="M109" s="298"/>
      <c r="N109" s="298"/>
      <c r="O109" s="298"/>
      <c r="P109" s="298"/>
      <c r="Q109" s="298"/>
      <c r="R109" s="298"/>
      <c r="S109" s="298"/>
      <c r="T109" s="298"/>
      <c r="U109" s="298"/>
      <c r="V109" s="298"/>
      <c r="W109" s="298"/>
      <c r="X109" s="298"/>
      <c r="Y109" s="298"/>
      <c r="Z109" s="298"/>
      <c r="AA109" s="298"/>
      <c r="AB109" s="298"/>
    </row>
    <row r="110" spans="1:28" ht="15" hidden="1" x14ac:dyDescent="0.25">
      <c r="A110" s="1387" t="s">
        <v>1051</v>
      </c>
      <c r="B110" s="1385"/>
      <c r="C110" s="1385"/>
      <c r="D110" s="1386"/>
      <c r="E110" s="1386"/>
      <c r="F110" s="1386"/>
      <c r="G110" s="1386"/>
      <c r="H110" s="1386"/>
      <c r="I110" s="1388">
        <v>36606683</v>
      </c>
      <c r="J110" s="1373"/>
      <c r="K110" s="298"/>
      <c r="L110" s="298"/>
      <c r="M110" s="298"/>
      <c r="N110" s="298"/>
      <c r="O110" s="298"/>
      <c r="P110" s="298"/>
      <c r="Q110" s="298"/>
      <c r="R110" s="298"/>
      <c r="S110" s="298"/>
      <c r="T110" s="298"/>
      <c r="U110" s="298"/>
      <c r="V110" s="298"/>
      <c r="W110" s="298"/>
      <c r="X110" s="298"/>
      <c r="Y110" s="298"/>
      <c r="Z110" s="298"/>
      <c r="AA110" s="298"/>
      <c r="AB110" s="298"/>
    </row>
    <row r="111" spans="1:28" ht="15" hidden="1" x14ac:dyDescent="0.25">
      <c r="A111" s="1387" t="s">
        <v>1051</v>
      </c>
      <c r="B111" s="1385"/>
      <c r="C111" s="1385"/>
      <c r="D111" s="1386"/>
      <c r="E111" s="1386"/>
      <c r="F111" s="1386"/>
      <c r="G111" s="1386"/>
      <c r="H111" s="1386"/>
      <c r="I111" s="1388">
        <v>23307664</v>
      </c>
      <c r="J111" s="1373"/>
      <c r="K111" s="298"/>
      <c r="L111" s="298"/>
      <c r="M111" s="298"/>
      <c r="N111" s="298"/>
      <c r="O111" s="298"/>
      <c r="P111" s="298"/>
      <c r="Q111" s="298"/>
      <c r="R111" s="298"/>
      <c r="S111" s="298"/>
      <c r="T111" s="298"/>
      <c r="U111" s="298"/>
      <c r="V111" s="298"/>
      <c r="W111" s="298"/>
      <c r="X111" s="298"/>
      <c r="Y111" s="298"/>
      <c r="Z111" s="298"/>
      <c r="AA111" s="298"/>
      <c r="AB111" s="298"/>
    </row>
    <row r="112" spans="1:28" ht="15" hidden="1" x14ac:dyDescent="0.25">
      <c r="A112" s="1387" t="s">
        <v>1051</v>
      </c>
      <c r="B112" s="1385"/>
      <c r="C112" s="1385"/>
      <c r="D112" s="1386"/>
      <c r="E112" s="1386"/>
      <c r="F112" s="1386"/>
      <c r="G112" s="1386"/>
      <c r="H112" s="1386"/>
      <c r="I112" s="1388">
        <v>37118381</v>
      </c>
      <c r="J112" s="1373"/>
      <c r="K112" s="298"/>
      <c r="L112" s="298"/>
      <c r="M112" s="298"/>
      <c r="N112" s="298"/>
      <c r="O112" s="298"/>
      <c r="P112" s="298"/>
      <c r="Q112" s="298"/>
      <c r="R112" s="298"/>
      <c r="S112" s="298"/>
      <c r="T112" s="298"/>
      <c r="U112" s="298"/>
      <c r="V112" s="298"/>
      <c r="W112" s="298"/>
      <c r="X112" s="298"/>
      <c r="Y112" s="298"/>
      <c r="Z112" s="298"/>
      <c r="AA112" s="298"/>
      <c r="AB112" s="298"/>
    </row>
    <row r="113" spans="1:28" ht="15" hidden="1" x14ac:dyDescent="0.25">
      <c r="A113" s="1387" t="s">
        <v>1051</v>
      </c>
      <c r="B113" s="1385"/>
      <c r="C113" s="1385"/>
      <c r="D113" s="1386"/>
      <c r="E113" s="1386"/>
      <c r="F113" s="1386"/>
      <c r="G113" s="1386"/>
      <c r="H113" s="1386"/>
      <c r="I113" s="1388">
        <v>20700756</v>
      </c>
      <c r="J113" s="1373"/>
      <c r="K113" s="298"/>
      <c r="L113" s="298"/>
      <c r="M113" s="298"/>
      <c r="N113" s="298"/>
      <c r="O113" s="298"/>
      <c r="P113" s="298"/>
      <c r="Q113" s="298"/>
      <c r="R113" s="298"/>
      <c r="S113" s="298"/>
      <c r="T113" s="298"/>
      <c r="U113" s="298"/>
      <c r="V113" s="298"/>
      <c r="W113" s="298"/>
      <c r="X113" s="298"/>
      <c r="Y113" s="298"/>
      <c r="Z113" s="298"/>
      <c r="AA113" s="298"/>
      <c r="AB113" s="298"/>
    </row>
    <row r="114" spans="1:28" ht="15" hidden="1" x14ac:dyDescent="0.25">
      <c r="A114" s="1387" t="s">
        <v>1051</v>
      </c>
      <c r="B114" s="1385"/>
      <c r="C114" s="1385"/>
      <c r="D114" s="1386"/>
      <c r="E114" s="1386"/>
      <c r="F114" s="1386"/>
      <c r="G114" s="1386"/>
      <c r="H114" s="1386"/>
      <c r="I114" s="1388">
        <v>21460432</v>
      </c>
      <c r="J114" s="1373"/>
      <c r="K114" s="298"/>
      <c r="L114" s="298"/>
      <c r="M114" s="298"/>
      <c r="N114" s="298"/>
      <c r="O114" s="298"/>
      <c r="P114" s="298"/>
      <c r="Q114" s="298"/>
      <c r="R114" s="298"/>
      <c r="S114" s="298"/>
      <c r="T114" s="298"/>
      <c r="U114" s="298"/>
      <c r="V114" s="298"/>
      <c r="W114" s="298"/>
      <c r="X114" s="298"/>
      <c r="Y114" s="298"/>
      <c r="Z114" s="298"/>
      <c r="AA114" s="298"/>
      <c r="AB114" s="298"/>
    </row>
    <row r="115" spans="1:28" ht="15" hidden="1" x14ac:dyDescent="0.25">
      <c r="A115" s="1387" t="s">
        <v>1051</v>
      </c>
      <c r="B115" s="1385"/>
      <c r="C115" s="1385"/>
      <c r="D115" s="1386"/>
      <c r="E115" s="1386"/>
      <c r="F115" s="1386"/>
      <c r="G115" s="1386"/>
      <c r="H115" s="1386"/>
      <c r="I115" s="1388">
        <v>38271069</v>
      </c>
      <c r="J115" s="1373"/>
      <c r="K115" s="298"/>
      <c r="L115" s="298"/>
      <c r="M115" s="298"/>
      <c r="N115" s="298"/>
      <c r="O115" s="298"/>
      <c r="P115" s="298"/>
      <c r="Q115" s="298"/>
      <c r="R115" s="298"/>
      <c r="S115" s="298"/>
      <c r="T115" s="298"/>
      <c r="U115" s="298"/>
      <c r="V115" s="298"/>
      <c r="W115" s="298"/>
      <c r="X115" s="298"/>
      <c r="Y115" s="298"/>
      <c r="Z115" s="298"/>
      <c r="AA115" s="298"/>
      <c r="AB115" s="298"/>
    </row>
    <row r="116" spans="1:28" ht="15" hidden="1" x14ac:dyDescent="0.25">
      <c r="A116" s="1387" t="s">
        <v>1051</v>
      </c>
      <c r="B116" s="1385"/>
      <c r="C116" s="1385"/>
      <c r="D116" s="1386"/>
      <c r="E116" s="1386"/>
      <c r="F116" s="1386"/>
      <c r="G116" s="1386"/>
      <c r="H116" s="1386"/>
      <c r="I116" s="1388">
        <v>21682162</v>
      </c>
      <c r="J116" s="1373"/>
      <c r="K116" s="298"/>
      <c r="L116" s="298"/>
      <c r="M116" s="298"/>
      <c r="N116" s="298"/>
      <c r="O116" s="298"/>
      <c r="P116" s="298"/>
      <c r="Q116" s="298"/>
      <c r="R116" s="298"/>
      <c r="S116" s="298"/>
      <c r="T116" s="298"/>
      <c r="U116" s="298"/>
      <c r="V116" s="298"/>
      <c r="W116" s="298"/>
      <c r="X116" s="298"/>
      <c r="Y116" s="298"/>
      <c r="Z116" s="298"/>
      <c r="AA116" s="298"/>
      <c r="AB116" s="298"/>
    </row>
    <row r="117" spans="1:28" ht="15" hidden="1" x14ac:dyDescent="0.25">
      <c r="A117" s="1387" t="s">
        <v>1051</v>
      </c>
      <c r="B117" s="1385"/>
      <c r="C117" s="1385"/>
      <c r="D117" s="1386"/>
      <c r="E117" s="1386"/>
      <c r="F117" s="1386"/>
      <c r="G117" s="1386"/>
      <c r="H117" s="1386"/>
      <c r="I117" s="1388">
        <v>38054315</v>
      </c>
      <c r="J117" s="1373"/>
      <c r="K117" s="298"/>
      <c r="L117" s="298"/>
      <c r="M117" s="298"/>
      <c r="N117" s="298"/>
      <c r="O117" s="298"/>
      <c r="P117" s="298"/>
      <c r="Q117" s="298"/>
      <c r="R117" s="298"/>
      <c r="S117" s="298"/>
      <c r="T117" s="298"/>
      <c r="U117" s="298"/>
      <c r="V117" s="298"/>
      <c r="W117" s="298"/>
      <c r="X117" s="298"/>
      <c r="Y117" s="298"/>
      <c r="Z117" s="298"/>
      <c r="AA117" s="298"/>
      <c r="AB117" s="298"/>
    </row>
    <row r="118" spans="1:28" ht="15" hidden="1" x14ac:dyDescent="0.25">
      <c r="A118" s="1387" t="s">
        <v>1051</v>
      </c>
      <c r="B118" s="1385"/>
      <c r="C118" s="1385"/>
      <c r="D118" s="1386"/>
      <c r="E118" s="1386"/>
      <c r="F118" s="1386"/>
      <c r="G118" s="1386"/>
      <c r="H118" s="1386"/>
      <c r="I118" s="1388">
        <v>20327815</v>
      </c>
      <c r="J118" s="1373"/>
      <c r="K118" s="298"/>
      <c r="L118" s="298"/>
      <c r="M118" s="298"/>
      <c r="N118" s="298"/>
      <c r="O118" s="298"/>
      <c r="P118" s="298"/>
      <c r="Q118" s="298"/>
      <c r="R118" s="298"/>
      <c r="S118" s="298"/>
      <c r="T118" s="298"/>
      <c r="U118" s="298"/>
      <c r="V118" s="298"/>
      <c r="W118" s="298"/>
      <c r="X118" s="298"/>
      <c r="Y118" s="298"/>
      <c r="Z118" s="298"/>
      <c r="AA118" s="298"/>
      <c r="AB118" s="298"/>
    </row>
    <row r="119" spans="1:28" ht="15" x14ac:dyDescent="0.25">
      <c r="A119" s="1389" t="s">
        <v>1900</v>
      </c>
      <c r="B119" s="1364"/>
      <c r="C119" s="1364"/>
      <c r="D119" s="1364"/>
      <c r="E119" s="1364"/>
      <c r="F119" s="1364"/>
      <c r="G119" s="1364"/>
      <c r="H119" s="1364">
        <f t="shared" ref="H119" si="14">SUM(H101:H118)</f>
        <v>0</v>
      </c>
      <c r="I119" s="1364">
        <v>855510</v>
      </c>
      <c r="J119" s="1373">
        <f>SUM(B119:I119)</f>
        <v>855510</v>
      </c>
      <c r="K119" s="298"/>
      <c r="L119" s="298"/>
      <c r="M119" s="298"/>
      <c r="N119" s="298"/>
      <c r="O119" s="298"/>
      <c r="P119" s="298"/>
      <c r="Q119" s="298"/>
      <c r="R119" s="298"/>
      <c r="S119" s="298"/>
      <c r="T119" s="298"/>
      <c r="U119" s="298"/>
      <c r="V119" s="298"/>
      <c r="W119" s="298"/>
      <c r="X119" s="298"/>
      <c r="Y119" s="298"/>
      <c r="Z119" s="298"/>
      <c r="AA119" s="298"/>
      <c r="AB119" s="298"/>
    </row>
    <row r="120" spans="1:28" ht="15" hidden="1" x14ac:dyDescent="0.2">
      <c r="A120" s="1374" t="s">
        <v>1499</v>
      </c>
      <c r="B120" s="1385"/>
      <c r="C120" s="1385"/>
      <c r="D120" s="1386"/>
      <c r="E120" s="1386"/>
      <c r="F120" s="1386"/>
      <c r="G120" s="1386"/>
      <c r="H120" s="1386"/>
      <c r="I120" s="1373"/>
      <c r="J120" s="1373">
        <f t="shared" ref="J120:J121" si="15">SUM(I120:I120)</f>
        <v>0</v>
      </c>
      <c r="K120" s="298"/>
      <c r="L120" s="298"/>
      <c r="M120" s="298"/>
      <c r="N120" s="298"/>
      <c r="O120" s="298"/>
      <c r="P120" s="298"/>
      <c r="Q120" s="298"/>
      <c r="R120" s="298"/>
      <c r="S120" s="298"/>
      <c r="T120" s="298"/>
      <c r="U120" s="298"/>
      <c r="V120" s="298"/>
      <c r="W120" s="298"/>
      <c r="X120" s="298"/>
      <c r="Y120" s="298"/>
      <c r="Z120" s="298"/>
      <c r="AA120" s="298"/>
      <c r="AB120" s="298"/>
    </row>
    <row r="121" spans="1:28" ht="15" hidden="1" x14ac:dyDescent="0.2">
      <c r="A121" s="1374" t="s">
        <v>1499</v>
      </c>
      <c r="B121" s="1385"/>
      <c r="C121" s="1385"/>
      <c r="D121" s="1386"/>
      <c r="E121" s="1386"/>
      <c r="F121" s="1386"/>
      <c r="G121" s="1373">
        <v>3000000</v>
      </c>
      <c r="H121" s="1386"/>
      <c r="I121" s="1373"/>
      <c r="J121" s="1373">
        <f t="shared" si="15"/>
        <v>0</v>
      </c>
      <c r="K121" s="298"/>
      <c r="L121" s="298"/>
      <c r="M121" s="298"/>
      <c r="N121" s="298"/>
      <c r="O121" s="298"/>
      <c r="P121" s="298"/>
      <c r="Q121" s="298"/>
      <c r="R121" s="298"/>
      <c r="S121" s="298"/>
      <c r="T121" s="298"/>
      <c r="U121" s="298"/>
      <c r="V121" s="298"/>
      <c r="W121" s="298"/>
      <c r="X121" s="298"/>
      <c r="Y121" s="298"/>
      <c r="Z121" s="298"/>
      <c r="AA121" s="298"/>
      <c r="AB121" s="298"/>
    </row>
    <row r="122" spans="1:28" ht="15" x14ac:dyDescent="0.2">
      <c r="A122" s="1374" t="s">
        <v>1901</v>
      </c>
      <c r="B122" s="1364"/>
      <c r="C122" s="1364"/>
      <c r="D122" s="1364"/>
      <c r="E122" s="1364"/>
      <c r="F122" s="1364"/>
      <c r="G122" s="1364">
        <v>3000</v>
      </c>
      <c r="H122" s="1364">
        <f t="shared" ref="H122" si="16">SUM(H120:H121)</f>
        <v>0</v>
      </c>
      <c r="I122" s="1364"/>
      <c r="J122" s="1373">
        <f>SUM(B122:I122)</f>
        <v>3000</v>
      </c>
      <c r="K122" s="298"/>
      <c r="L122" s="298"/>
      <c r="M122" s="298"/>
      <c r="N122" s="298"/>
      <c r="O122" s="298"/>
      <c r="P122" s="298"/>
      <c r="Q122" s="298"/>
      <c r="R122" s="298"/>
      <c r="S122" s="298"/>
      <c r="T122" s="298"/>
      <c r="U122" s="298"/>
      <c r="V122" s="298"/>
      <c r="W122" s="298"/>
      <c r="X122" s="298"/>
      <c r="Y122" s="298"/>
      <c r="Z122" s="298"/>
      <c r="AA122" s="298"/>
      <c r="AB122" s="298"/>
    </row>
    <row r="123" spans="1:28" ht="15" x14ac:dyDescent="0.2">
      <c r="A123" s="1374" t="s">
        <v>1498</v>
      </c>
      <c r="B123" s="1385"/>
      <c r="C123" s="1385"/>
      <c r="D123" s="1386"/>
      <c r="E123" s="1386"/>
      <c r="F123" s="1386"/>
      <c r="G123" s="1386"/>
      <c r="H123" s="1386"/>
      <c r="I123" s="1373">
        <v>100</v>
      </c>
      <c r="J123" s="1373">
        <f t="shared" ref="J123:J126" si="17">SUM(B123:I123)</f>
        <v>100</v>
      </c>
      <c r="K123" s="298"/>
      <c r="L123" s="298"/>
      <c r="M123" s="298"/>
      <c r="N123" s="298"/>
      <c r="O123" s="298"/>
      <c r="P123" s="298"/>
      <c r="Q123" s="298"/>
      <c r="R123" s="298"/>
      <c r="S123" s="298"/>
      <c r="T123" s="298"/>
      <c r="U123" s="298"/>
      <c r="V123" s="298"/>
      <c r="W123" s="298"/>
      <c r="X123" s="298"/>
      <c r="Y123" s="298"/>
      <c r="Z123" s="298"/>
      <c r="AA123" s="298"/>
      <c r="AB123" s="298"/>
    </row>
    <row r="124" spans="1:28" ht="15" x14ac:dyDescent="0.2">
      <c r="A124" s="1374" t="s">
        <v>1902</v>
      </c>
      <c r="B124" s="1385"/>
      <c r="C124" s="1385"/>
      <c r="D124" s="1386"/>
      <c r="E124" s="1386"/>
      <c r="F124" s="1386"/>
      <c r="G124" s="1386"/>
      <c r="H124" s="1386"/>
      <c r="I124" s="1373">
        <v>8000</v>
      </c>
      <c r="J124" s="1373">
        <f t="shared" si="17"/>
        <v>8000</v>
      </c>
      <c r="K124" s="298"/>
      <c r="L124" s="298"/>
      <c r="M124" s="298"/>
      <c r="N124" s="298"/>
      <c r="O124" s="298"/>
      <c r="P124" s="298"/>
      <c r="Q124" s="298"/>
      <c r="R124" s="298"/>
      <c r="S124" s="298"/>
      <c r="T124" s="298"/>
      <c r="U124" s="298"/>
      <c r="V124" s="298"/>
      <c r="W124" s="298"/>
      <c r="X124" s="298"/>
      <c r="Y124" s="298"/>
      <c r="Z124" s="298"/>
      <c r="AA124" s="298"/>
      <c r="AB124" s="298"/>
    </row>
    <row r="125" spans="1:28" ht="15" x14ac:dyDescent="0.2">
      <c r="A125" s="1374" t="s">
        <v>1903</v>
      </c>
      <c r="B125" s="1385"/>
      <c r="C125" s="1385"/>
      <c r="D125" s="1386"/>
      <c r="E125" s="1386"/>
      <c r="F125" s="1373">
        <v>150</v>
      </c>
      <c r="G125" s="1386"/>
      <c r="H125" s="1386"/>
      <c r="I125" s="1373"/>
      <c r="J125" s="1373">
        <f t="shared" si="17"/>
        <v>150</v>
      </c>
      <c r="K125" s="298"/>
      <c r="L125" s="298"/>
      <c r="M125" s="298"/>
      <c r="N125" s="298"/>
      <c r="O125" s="298"/>
      <c r="P125" s="298"/>
      <c r="Q125" s="298"/>
      <c r="R125" s="298"/>
      <c r="S125" s="298"/>
      <c r="T125" s="298"/>
      <c r="U125" s="298"/>
      <c r="V125" s="298"/>
      <c r="W125" s="298"/>
      <c r="X125" s="298"/>
      <c r="Y125" s="298"/>
      <c r="Z125" s="298"/>
      <c r="AA125" s="298"/>
      <c r="AB125" s="298"/>
    </row>
    <row r="126" spans="1:28" ht="22.5" customHeight="1" x14ac:dyDescent="0.2">
      <c r="A126" s="1374" t="s">
        <v>1904</v>
      </c>
      <c r="B126" s="1385"/>
      <c r="C126" s="1385"/>
      <c r="D126" s="1386"/>
      <c r="E126" s="1386"/>
      <c r="F126" s="1386"/>
      <c r="G126" s="1373">
        <v>50</v>
      </c>
      <c r="H126" s="1386"/>
      <c r="I126" s="1373"/>
      <c r="J126" s="1373">
        <f t="shared" si="17"/>
        <v>50</v>
      </c>
      <c r="K126" s="298"/>
      <c r="L126" s="298"/>
      <c r="M126" s="298"/>
      <c r="N126" s="298"/>
      <c r="O126" s="298"/>
      <c r="P126" s="298"/>
      <c r="Q126" s="298"/>
      <c r="R126" s="298"/>
      <c r="S126" s="298"/>
      <c r="T126" s="298"/>
      <c r="U126" s="298"/>
      <c r="V126" s="298"/>
      <c r="W126" s="298"/>
      <c r="X126" s="298"/>
      <c r="Y126" s="298"/>
      <c r="Z126" s="298"/>
      <c r="AA126" s="298"/>
      <c r="AB126" s="298"/>
    </row>
    <row r="127" spans="1:28" ht="29.25" customHeight="1" x14ac:dyDescent="0.2">
      <c r="A127" s="1374" t="s">
        <v>1905</v>
      </c>
      <c r="B127" s="1385"/>
      <c r="C127" s="1385"/>
      <c r="D127" s="1386"/>
      <c r="E127" s="1386"/>
      <c r="F127" s="1386"/>
      <c r="G127" s="1373">
        <v>300</v>
      </c>
      <c r="H127" s="1386"/>
      <c r="I127" s="1373"/>
      <c r="J127" s="1373">
        <v>300</v>
      </c>
      <c r="K127" s="298"/>
      <c r="L127" s="298"/>
      <c r="M127" s="298"/>
      <c r="N127" s="298"/>
      <c r="O127" s="298"/>
      <c r="P127" s="298"/>
      <c r="Q127" s="298"/>
      <c r="R127" s="298"/>
      <c r="S127" s="298"/>
      <c r="T127" s="298"/>
      <c r="U127" s="298"/>
      <c r="V127" s="298"/>
      <c r="W127" s="298"/>
      <c r="X127" s="298"/>
      <c r="Y127" s="298"/>
      <c r="Z127" s="298"/>
      <c r="AA127" s="298"/>
      <c r="AB127" s="298"/>
    </row>
    <row r="128" spans="1:28" ht="15" hidden="1" x14ac:dyDescent="0.2">
      <c r="A128" s="1374" t="s">
        <v>1906</v>
      </c>
      <c r="B128" s="1385"/>
      <c r="C128" s="1385"/>
      <c r="D128" s="1386"/>
      <c r="E128" s="1386"/>
      <c r="F128" s="1386"/>
      <c r="G128" s="1373"/>
      <c r="H128" s="1386"/>
      <c r="I128" s="1373">
        <v>1300000</v>
      </c>
      <c r="J128" s="1373"/>
      <c r="K128" s="298"/>
      <c r="L128" s="298"/>
      <c r="M128" s="298"/>
      <c r="N128" s="298"/>
      <c r="O128" s="298"/>
      <c r="P128" s="298"/>
      <c r="Q128" s="298"/>
      <c r="R128" s="298"/>
      <c r="S128" s="298"/>
      <c r="T128" s="298"/>
      <c r="U128" s="298"/>
      <c r="V128" s="298"/>
      <c r="W128" s="298"/>
      <c r="X128" s="298"/>
      <c r="Y128" s="298"/>
      <c r="Z128" s="298"/>
      <c r="AA128" s="298"/>
      <c r="AB128" s="298"/>
    </row>
    <row r="129" spans="1:28" ht="15" hidden="1" x14ac:dyDescent="0.2">
      <c r="A129" s="1374" t="s">
        <v>1906</v>
      </c>
      <c r="B129" s="1385"/>
      <c r="C129" s="1385"/>
      <c r="D129" s="1386"/>
      <c r="E129" s="1386"/>
      <c r="F129" s="1386"/>
      <c r="G129" s="1386"/>
      <c r="H129" s="1386"/>
      <c r="I129" s="1373">
        <v>750000</v>
      </c>
      <c r="J129" s="1373"/>
      <c r="K129" s="298"/>
      <c r="L129" s="298"/>
      <c r="M129" s="298"/>
      <c r="N129" s="298"/>
      <c r="O129" s="298"/>
      <c r="P129" s="298"/>
      <c r="Q129" s="298"/>
      <c r="R129" s="298"/>
      <c r="S129" s="298"/>
      <c r="T129" s="298"/>
      <c r="U129" s="298"/>
      <c r="V129" s="298"/>
      <c r="W129" s="298"/>
      <c r="X129" s="298"/>
      <c r="Y129" s="298"/>
      <c r="Z129" s="298"/>
      <c r="AA129" s="298"/>
      <c r="AB129" s="298"/>
    </row>
    <row r="130" spans="1:28" ht="15" x14ac:dyDescent="0.2">
      <c r="A130" s="1374" t="s">
        <v>1907</v>
      </c>
      <c r="B130" s="1364"/>
      <c r="C130" s="1364"/>
      <c r="D130" s="1364"/>
      <c r="E130" s="1364"/>
      <c r="F130" s="1364"/>
      <c r="G130" s="1364"/>
      <c r="H130" s="1364">
        <f t="shared" ref="H130" si="18">SUM(H128:H129)</f>
        <v>0</v>
      </c>
      <c r="I130" s="1364">
        <v>2050</v>
      </c>
      <c r="J130" s="1373">
        <f>SUM(B130:I130)</f>
        <v>2050</v>
      </c>
      <c r="K130" s="298"/>
      <c r="L130" s="298"/>
      <c r="M130" s="298"/>
      <c r="N130" s="298"/>
      <c r="O130" s="298"/>
      <c r="P130" s="298"/>
      <c r="Q130" s="298"/>
      <c r="R130" s="298"/>
      <c r="S130" s="298"/>
      <c r="T130" s="298"/>
      <c r="U130" s="298"/>
      <c r="V130" s="298"/>
      <c r="W130" s="298"/>
      <c r="X130" s="298"/>
      <c r="Y130" s="298"/>
      <c r="Z130" s="298"/>
      <c r="AA130" s="298"/>
      <c r="AB130" s="298"/>
    </row>
    <row r="131" spans="1:28" s="578" customFormat="1" ht="30" x14ac:dyDescent="0.2">
      <c r="A131" s="1663" t="s">
        <v>1908</v>
      </c>
      <c r="B131" s="1662">
        <f>SUM(B130,B127,B126,B125,B124,B123,B122,B119,B100,B99,B95,B89)</f>
        <v>0</v>
      </c>
      <c r="C131" s="1662">
        <f t="shared" ref="C131:I131" si="19">SUM(C130,C127,C126,C125,C124,C123,C122,C119,C100,C99,C95,C89)</f>
        <v>0</v>
      </c>
      <c r="D131" s="1662">
        <f t="shared" si="19"/>
        <v>0</v>
      </c>
      <c r="E131" s="1662">
        <f t="shared" si="19"/>
        <v>0</v>
      </c>
      <c r="F131" s="1662">
        <f t="shared" si="19"/>
        <v>150</v>
      </c>
      <c r="G131" s="1662">
        <f t="shared" si="19"/>
        <v>3350</v>
      </c>
      <c r="H131" s="1662">
        <f t="shared" si="19"/>
        <v>0</v>
      </c>
      <c r="I131" s="1662">
        <f t="shared" si="19"/>
        <v>871353</v>
      </c>
      <c r="J131" s="1662">
        <f>SUM(B131:I131)</f>
        <v>874853</v>
      </c>
      <c r="K131" s="453"/>
      <c r="L131" s="1380"/>
      <c r="M131" s="453"/>
      <c r="N131" s="453"/>
      <c r="O131" s="453"/>
      <c r="P131" s="453"/>
      <c r="Q131" s="453"/>
      <c r="R131" s="453"/>
      <c r="S131" s="453"/>
      <c r="T131" s="453"/>
      <c r="U131" s="453"/>
      <c r="V131" s="453"/>
      <c r="W131" s="453"/>
      <c r="X131" s="453"/>
      <c r="Y131" s="453"/>
      <c r="Z131" s="453"/>
      <c r="AA131" s="453"/>
      <c r="AB131" s="453"/>
    </row>
    <row r="132" spans="1:28" ht="15" x14ac:dyDescent="0.2">
      <c r="A132" s="1928" t="s">
        <v>1500</v>
      </c>
      <c r="B132" s="1929"/>
      <c r="C132" s="1929"/>
      <c r="D132" s="1929"/>
      <c r="E132" s="1929"/>
      <c r="F132" s="1929"/>
      <c r="G132" s="1929"/>
      <c r="H132" s="1929"/>
      <c r="I132" s="1929"/>
      <c r="J132" s="1930"/>
      <c r="K132" s="298"/>
      <c r="L132" s="298"/>
      <c r="M132" s="298"/>
      <c r="N132" s="298"/>
      <c r="O132" s="298"/>
      <c r="P132" s="298"/>
      <c r="Q132" s="298"/>
      <c r="R132" s="298"/>
      <c r="S132" s="298"/>
      <c r="T132" s="298"/>
      <c r="U132" s="298"/>
      <c r="V132" s="298"/>
      <c r="W132" s="298"/>
      <c r="X132" s="298"/>
      <c r="Y132" s="298"/>
      <c r="Z132" s="298"/>
      <c r="AA132" s="298"/>
      <c r="AB132" s="298"/>
    </row>
    <row r="133" spans="1:28" ht="15" hidden="1" x14ac:dyDescent="0.2">
      <c r="A133" s="1390" t="s">
        <v>1298</v>
      </c>
      <c r="B133" s="1391"/>
      <c r="C133" s="1391"/>
      <c r="D133" s="1391"/>
      <c r="E133" s="1391"/>
      <c r="F133" s="1391"/>
      <c r="G133" s="1391"/>
      <c r="H133" s="1391"/>
      <c r="I133" s="1391"/>
      <c r="J133" s="1376">
        <f>SUM(C133:I133)</f>
        <v>0</v>
      </c>
      <c r="K133" s="1392"/>
      <c r="L133" s="1392"/>
      <c r="M133" s="1392"/>
      <c r="N133" s="1392"/>
      <c r="O133" s="1392"/>
      <c r="P133" s="1392"/>
      <c r="Q133" s="1392"/>
      <c r="R133" s="1392"/>
      <c r="S133" s="1392"/>
      <c r="T133" s="1392"/>
      <c r="U133" s="1392"/>
      <c r="V133" s="1392"/>
      <c r="W133" s="1392"/>
      <c r="X133" s="1392"/>
      <c r="Y133" s="1392"/>
      <c r="Z133" s="1392"/>
      <c r="AA133" s="1392"/>
    </row>
    <row r="134" spans="1:28" ht="26.25" hidden="1" customHeight="1" x14ac:dyDescent="0.2">
      <c r="A134" s="1362" t="s">
        <v>1208</v>
      </c>
      <c r="B134" s="1393"/>
      <c r="C134" s="1393">
        <v>60000</v>
      </c>
      <c r="D134" s="1393">
        <v>50000</v>
      </c>
      <c r="E134" s="1393"/>
      <c r="F134" s="1393"/>
      <c r="G134" s="1393"/>
      <c r="H134" s="1393"/>
      <c r="I134" s="1393"/>
      <c r="J134" s="1376"/>
      <c r="K134" s="298"/>
      <c r="L134" s="298"/>
      <c r="M134" s="298"/>
      <c r="N134" s="298"/>
      <c r="O134" s="298"/>
      <c r="P134" s="298"/>
      <c r="Q134" s="298"/>
      <c r="R134" s="298"/>
      <c r="S134" s="298"/>
      <c r="T134" s="298"/>
      <c r="U134" s="298"/>
      <c r="V134" s="298"/>
      <c r="W134" s="298"/>
      <c r="X134" s="298"/>
      <c r="Y134" s="298"/>
      <c r="Z134" s="298"/>
      <c r="AA134" s="298"/>
      <c r="AB134" s="298"/>
    </row>
    <row r="135" spans="1:28" ht="30" hidden="1" x14ac:dyDescent="0.2">
      <c r="A135" s="1362" t="s">
        <v>958</v>
      </c>
      <c r="B135" s="1393"/>
      <c r="C135" s="1393"/>
      <c r="D135" s="1393"/>
      <c r="E135" s="1393"/>
      <c r="F135" s="1393"/>
      <c r="G135" s="1393"/>
      <c r="H135" s="1393"/>
      <c r="I135" s="1393"/>
      <c r="J135" s="1373"/>
      <c r="K135" s="298"/>
      <c r="L135" s="298"/>
      <c r="M135" s="298"/>
      <c r="N135" s="298"/>
      <c r="O135" s="298"/>
      <c r="P135" s="298"/>
      <c r="Q135" s="298"/>
      <c r="R135" s="298"/>
      <c r="S135" s="298"/>
      <c r="T135" s="298"/>
      <c r="U135" s="298"/>
      <c r="V135" s="298"/>
      <c r="W135" s="298"/>
      <c r="X135" s="298"/>
      <c r="Y135" s="298"/>
      <c r="Z135" s="298"/>
      <c r="AA135" s="298"/>
      <c r="AB135" s="298"/>
    </row>
    <row r="136" spans="1:28" ht="30" x14ac:dyDescent="0.2">
      <c r="A136" s="1362" t="s">
        <v>1208</v>
      </c>
      <c r="B136" s="1393"/>
      <c r="C136" s="1393">
        <v>60</v>
      </c>
      <c r="D136" s="1393">
        <v>50</v>
      </c>
      <c r="E136" s="1393"/>
      <c r="F136" s="1393"/>
      <c r="G136" s="1393"/>
      <c r="H136" s="1393"/>
      <c r="I136" s="1393"/>
      <c r="J136" s="1376">
        <f>SUM(B136:I136)</f>
        <v>110</v>
      </c>
      <c r="K136" s="298"/>
      <c r="L136" s="298"/>
      <c r="M136" s="298"/>
      <c r="N136" s="298"/>
      <c r="O136" s="298"/>
      <c r="P136" s="298"/>
      <c r="Q136" s="298"/>
      <c r="R136" s="298"/>
      <c r="S136" s="298"/>
      <c r="T136" s="298"/>
      <c r="U136" s="298"/>
      <c r="V136" s="298"/>
      <c r="W136" s="298"/>
      <c r="X136" s="298"/>
      <c r="Y136" s="298"/>
      <c r="Z136" s="298"/>
      <c r="AA136" s="298"/>
      <c r="AB136" s="298"/>
    </row>
    <row r="137" spans="1:28" ht="15" hidden="1" x14ac:dyDescent="0.2">
      <c r="A137" s="1394" t="s">
        <v>955</v>
      </c>
      <c r="B137" s="1393"/>
      <c r="C137" s="1393"/>
      <c r="D137" s="1393"/>
      <c r="E137" s="1393"/>
      <c r="F137" s="1393"/>
      <c r="G137" s="1393"/>
      <c r="H137" s="1393"/>
      <c r="I137" s="1393"/>
      <c r="J137" s="1376">
        <f t="shared" ref="J137:J200" si="20">SUM(B137:I137)</f>
        <v>0</v>
      </c>
      <c r="K137" s="298"/>
      <c r="L137" s="298"/>
      <c r="M137" s="298"/>
      <c r="N137" s="298"/>
      <c r="O137" s="298"/>
      <c r="P137" s="298"/>
      <c r="Q137" s="298"/>
      <c r="R137" s="298"/>
      <c r="S137" s="298"/>
      <c r="T137" s="298"/>
      <c r="U137" s="298"/>
      <c r="V137" s="298"/>
      <c r="W137" s="298"/>
      <c r="X137" s="298"/>
      <c r="Y137" s="298"/>
      <c r="Z137" s="298"/>
      <c r="AA137" s="298"/>
      <c r="AB137" s="298"/>
    </row>
    <row r="138" spans="1:28" ht="15" hidden="1" customHeight="1" x14ac:dyDescent="0.2">
      <c r="A138" s="1395" t="s">
        <v>956</v>
      </c>
      <c r="B138" s="1373"/>
      <c r="C138" s="1373"/>
      <c r="D138" s="1373"/>
      <c r="E138" s="1373"/>
      <c r="F138" s="1373"/>
      <c r="G138" s="1373"/>
      <c r="H138" s="1373"/>
      <c r="I138" s="1373"/>
      <c r="J138" s="1376">
        <f t="shared" si="20"/>
        <v>0</v>
      </c>
      <c r="K138" s="298"/>
      <c r="L138" s="298"/>
      <c r="M138" s="298"/>
      <c r="N138" s="298"/>
      <c r="O138" s="298"/>
      <c r="P138" s="298"/>
      <c r="Q138" s="298"/>
      <c r="R138" s="298"/>
      <c r="S138" s="298"/>
      <c r="T138" s="298"/>
      <c r="U138" s="298"/>
      <c r="V138" s="298"/>
      <c r="W138" s="298"/>
      <c r="X138" s="298"/>
      <c r="Y138" s="298"/>
      <c r="Z138" s="298"/>
      <c r="AA138" s="298"/>
      <c r="AB138" s="298"/>
    </row>
    <row r="139" spans="1:28" ht="15" hidden="1" x14ac:dyDescent="0.2">
      <c r="A139" s="1362" t="s">
        <v>957</v>
      </c>
      <c r="B139" s="1393"/>
      <c r="C139" s="1393"/>
      <c r="D139" s="1393"/>
      <c r="E139" s="1393"/>
      <c r="F139" s="1393"/>
      <c r="G139" s="1393"/>
      <c r="H139" s="1393"/>
      <c r="I139" s="1393"/>
      <c r="J139" s="1376">
        <f t="shared" si="20"/>
        <v>0</v>
      </c>
      <c r="K139" s="298"/>
      <c r="L139" s="298"/>
      <c r="M139" s="298"/>
      <c r="N139" s="298"/>
      <c r="O139" s="298"/>
      <c r="P139" s="298"/>
      <c r="Q139" s="298"/>
      <c r="R139" s="298"/>
      <c r="S139" s="298"/>
      <c r="T139" s="298"/>
      <c r="U139" s="298"/>
      <c r="V139" s="298"/>
      <c r="W139" s="298"/>
      <c r="X139" s="298"/>
      <c r="Y139" s="298"/>
      <c r="Z139" s="298"/>
      <c r="AA139" s="298"/>
      <c r="AB139" s="298"/>
    </row>
    <row r="140" spans="1:28" ht="21" customHeight="1" x14ac:dyDescent="0.2">
      <c r="A140" s="1362" t="s">
        <v>1209</v>
      </c>
      <c r="B140" s="1393"/>
      <c r="C140" s="1393">
        <v>30</v>
      </c>
      <c r="D140" s="1393"/>
      <c r="E140" s="1393"/>
      <c r="F140" s="1393"/>
      <c r="G140" s="1393">
        <v>100</v>
      </c>
      <c r="H140" s="1393"/>
      <c r="I140" s="1393">
        <v>100</v>
      </c>
      <c r="J140" s="1376">
        <f t="shared" si="20"/>
        <v>230</v>
      </c>
      <c r="K140" s="298"/>
      <c r="L140" s="298"/>
      <c r="M140" s="298"/>
      <c r="N140" s="298"/>
      <c r="O140" s="298"/>
      <c r="P140" s="298"/>
      <c r="Q140" s="298"/>
      <c r="R140" s="298"/>
      <c r="S140" s="298"/>
      <c r="T140" s="298"/>
      <c r="U140" s="298"/>
      <c r="V140" s="298"/>
      <c r="W140" s="298"/>
      <c r="X140" s="298"/>
      <c r="Y140" s="298"/>
      <c r="Z140" s="298"/>
      <c r="AA140" s="298"/>
      <c r="AB140" s="298"/>
    </row>
    <row r="141" spans="1:28" ht="15" hidden="1" x14ac:dyDescent="0.2">
      <c r="A141" s="1394" t="s">
        <v>1909</v>
      </c>
      <c r="B141" s="1393"/>
      <c r="C141" s="1393"/>
      <c r="D141" s="1393"/>
      <c r="E141" s="1393"/>
      <c r="F141" s="1393"/>
      <c r="G141" s="1393"/>
      <c r="H141" s="1393"/>
      <c r="I141" s="1393"/>
      <c r="J141" s="1376">
        <f t="shared" si="20"/>
        <v>0</v>
      </c>
      <c r="K141" s="298"/>
      <c r="L141" s="298"/>
      <c r="M141" s="298"/>
      <c r="N141" s="298"/>
      <c r="O141" s="298"/>
      <c r="P141" s="298"/>
      <c r="Q141" s="298"/>
      <c r="R141" s="298"/>
      <c r="S141" s="298"/>
      <c r="T141" s="298"/>
      <c r="U141" s="298"/>
      <c r="V141" s="298"/>
      <c r="W141" s="298"/>
      <c r="X141" s="298"/>
      <c r="Y141" s="298"/>
      <c r="Z141" s="298"/>
      <c r="AA141" s="298"/>
      <c r="AB141" s="298"/>
    </row>
    <row r="142" spans="1:28" ht="15" hidden="1" x14ac:dyDescent="0.2">
      <c r="A142" s="1362" t="s">
        <v>1910</v>
      </c>
      <c r="B142" s="1393"/>
      <c r="C142" s="1393"/>
      <c r="D142" s="1393"/>
      <c r="E142" s="1393"/>
      <c r="F142" s="1393"/>
      <c r="G142" s="1393"/>
      <c r="H142" s="1393"/>
      <c r="I142" s="1393">
        <v>500000</v>
      </c>
      <c r="J142" s="1376">
        <f t="shared" si="20"/>
        <v>500000</v>
      </c>
      <c r="K142" s="298"/>
      <c r="L142" s="298"/>
      <c r="M142" s="298"/>
      <c r="N142" s="298"/>
      <c r="O142" s="298"/>
      <c r="P142" s="298"/>
      <c r="Q142" s="298"/>
      <c r="R142" s="298"/>
      <c r="S142" s="298"/>
      <c r="T142" s="298"/>
      <c r="U142" s="298"/>
      <c r="V142" s="298"/>
      <c r="W142" s="298"/>
      <c r="X142" s="298"/>
      <c r="Y142" s="298"/>
      <c r="Z142" s="298"/>
      <c r="AA142" s="298"/>
      <c r="AB142" s="298"/>
    </row>
    <row r="143" spans="1:28" ht="29.45" hidden="1" customHeight="1" x14ac:dyDescent="0.2">
      <c r="A143" s="1362" t="s">
        <v>1910</v>
      </c>
      <c r="B143" s="1393"/>
      <c r="C143" s="1393">
        <v>700000</v>
      </c>
      <c r="D143" s="1393"/>
      <c r="E143" s="1393"/>
      <c r="F143" s="1393"/>
      <c r="G143" s="1393"/>
      <c r="H143" s="1393"/>
      <c r="I143" s="1393"/>
      <c r="J143" s="1376">
        <f t="shared" si="20"/>
        <v>700000</v>
      </c>
      <c r="K143" s="298"/>
      <c r="L143" s="298"/>
      <c r="M143" s="298"/>
      <c r="N143" s="298"/>
      <c r="O143" s="298"/>
      <c r="P143" s="298"/>
      <c r="Q143" s="298"/>
      <c r="R143" s="298"/>
      <c r="S143" s="298"/>
      <c r="T143" s="298"/>
      <c r="U143" s="298"/>
      <c r="V143" s="298"/>
      <c r="W143" s="298"/>
      <c r="X143" s="298"/>
      <c r="Y143" s="298"/>
      <c r="Z143" s="298"/>
      <c r="AA143" s="298"/>
      <c r="AB143" s="298"/>
    </row>
    <row r="144" spans="1:28" ht="18" customHeight="1" x14ac:dyDescent="0.2">
      <c r="A144" s="1362" t="s">
        <v>1910</v>
      </c>
      <c r="B144" s="1393"/>
      <c r="C144" s="1393">
        <v>700</v>
      </c>
      <c r="D144" s="1393"/>
      <c r="E144" s="1393"/>
      <c r="F144" s="1393"/>
      <c r="G144" s="1393"/>
      <c r="H144" s="1393">
        <f t="shared" ref="H144" si="21">SUM(H142:H143)</f>
        <v>0</v>
      </c>
      <c r="I144" s="1393">
        <v>500</v>
      </c>
      <c r="J144" s="1376">
        <f t="shared" si="20"/>
        <v>1200</v>
      </c>
      <c r="K144" s="298"/>
      <c r="L144" s="298"/>
      <c r="M144" s="298"/>
      <c r="N144" s="298"/>
      <c r="O144" s="298"/>
      <c r="P144" s="298"/>
      <c r="Q144" s="298"/>
      <c r="R144" s="298"/>
      <c r="S144" s="298"/>
      <c r="T144" s="298"/>
      <c r="U144" s="298"/>
      <c r="V144" s="298"/>
      <c r="W144" s="298"/>
      <c r="X144" s="298"/>
      <c r="Y144" s="298"/>
      <c r="Z144" s="298"/>
      <c r="AA144" s="298"/>
      <c r="AB144" s="298"/>
    </row>
    <row r="145" spans="1:28" ht="45.2" hidden="1" customHeight="1" x14ac:dyDescent="0.2">
      <c r="A145" s="1362" t="s">
        <v>1210</v>
      </c>
      <c r="B145" s="1393"/>
      <c r="C145" s="1393"/>
      <c r="D145" s="1393"/>
      <c r="E145" s="1393"/>
      <c r="F145" s="1393"/>
      <c r="G145" s="1393"/>
      <c r="H145" s="1393"/>
      <c r="I145" s="1393"/>
      <c r="J145" s="1376">
        <f t="shared" si="20"/>
        <v>0</v>
      </c>
      <c r="K145" s="298"/>
      <c r="L145" s="298"/>
      <c r="M145" s="298"/>
      <c r="N145" s="298"/>
      <c r="O145" s="298"/>
      <c r="P145" s="298"/>
      <c r="Q145" s="298"/>
      <c r="R145" s="298"/>
      <c r="S145" s="298"/>
      <c r="T145" s="298"/>
      <c r="U145" s="298"/>
      <c r="V145" s="298"/>
      <c r="W145" s="298"/>
      <c r="X145" s="298"/>
      <c r="Y145" s="298"/>
      <c r="Z145" s="298"/>
      <c r="AA145" s="298"/>
      <c r="AB145" s="298"/>
    </row>
    <row r="146" spans="1:28" ht="18.600000000000001" hidden="1" customHeight="1" x14ac:dyDescent="0.2">
      <c r="A146" s="1362" t="s">
        <v>959</v>
      </c>
      <c r="B146" s="1393"/>
      <c r="C146" s="1393">
        <v>200000</v>
      </c>
      <c r="D146" s="1393"/>
      <c r="E146" s="1393"/>
      <c r="F146" s="1393"/>
      <c r="G146" s="1393"/>
      <c r="H146" s="1393"/>
      <c r="I146" s="1393">
        <v>107950</v>
      </c>
      <c r="J146" s="1376">
        <f t="shared" si="20"/>
        <v>307950</v>
      </c>
      <c r="K146" s="298"/>
      <c r="L146" s="298"/>
      <c r="M146" s="298"/>
      <c r="N146" s="298"/>
      <c r="O146" s="298"/>
      <c r="P146" s="298"/>
      <c r="Q146" s="298"/>
      <c r="R146" s="298"/>
      <c r="S146" s="298"/>
      <c r="T146" s="298"/>
      <c r="U146" s="298"/>
      <c r="V146" s="298"/>
      <c r="W146" s="298"/>
      <c r="X146" s="298"/>
      <c r="Y146" s="298"/>
      <c r="Z146" s="298"/>
      <c r="AA146" s="298"/>
      <c r="AB146" s="298"/>
    </row>
    <row r="147" spans="1:28" ht="18.600000000000001" hidden="1" customHeight="1" x14ac:dyDescent="0.2">
      <c r="A147" s="1362" t="s">
        <v>959</v>
      </c>
      <c r="B147" s="1393"/>
      <c r="C147" s="1393"/>
      <c r="D147" s="1393"/>
      <c r="E147" s="1393"/>
      <c r="F147" s="1393"/>
      <c r="G147" s="1393"/>
      <c r="H147" s="1393"/>
      <c r="I147" s="1393">
        <v>230000</v>
      </c>
      <c r="J147" s="1376">
        <f t="shared" si="20"/>
        <v>230000</v>
      </c>
      <c r="K147" s="298"/>
      <c r="L147" s="298"/>
      <c r="M147" s="298"/>
      <c r="N147" s="298"/>
      <c r="O147" s="298"/>
      <c r="P147" s="298"/>
      <c r="Q147" s="298"/>
      <c r="R147" s="298"/>
      <c r="S147" s="298"/>
      <c r="T147" s="298"/>
      <c r="U147" s="298"/>
      <c r="V147" s="298"/>
      <c r="W147" s="298"/>
      <c r="X147" s="298"/>
      <c r="Y147" s="298"/>
      <c r="Z147" s="298"/>
      <c r="AA147" s="298"/>
      <c r="AB147" s="298"/>
    </row>
    <row r="148" spans="1:28" ht="18.600000000000001" customHeight="1" x14ac:dyDescent="0.2">
      <c r="A148" s="1362" t="s">
        <v>959</v>
      </c>
      <c r="B148" s="1393"/>
      <c r="C148" s="1393">
        <v>200</v>
      </c>
      <c r="D148" s="1393"/>
      <c r="E148" s="1393"/>
      <c r="F148" s="1393"/>
      <c r="G148" s="1393"/>
      <c r="H148" s="1393">
        <f t="shared" ref="H148" si="22">SUM(H146:H147)</f>
        <v>0</v>
      </c>
      <c r="I148" s="1393">
        <v>338</v>
      </c>
      <c r="J148" s="1376">
        <f t="shared" si="20"/>
        <v>538</v>
      </c>
      <c r="K148" s="298"/>
      <c r="L148" s="298"/>
      <c r="M148" s="298"/>
      <c r="N148" s="298"/>
      <c r="O148" s="298"/>
      <c r="P148" s="298"/>
      <c r="Q148" s="298"/>
      <c r="R148" s="298"/>
      <c r="S148" s="298"/>
      <c r="T148" s="298"/>
      <c r="U148" s="298"/>
      <c r="V148" s="298"/>
      <c r="W148" s="298"/>
      <c r="X148" s="298"/>
      <c r="Y148" s="298"/>
      <c r="Z148" s="298"/>
      <c r="AA148" s="298"/>
      <c r="AB148" s="298"/>
    </row>
    <row r="149" spans="1:28" ht="15" hidden="1" x14ac:dyDescent="0.2">
      <c r="A149" s="1362" t="s">
        <v>1120</v>
      </c>
      <c r="B149" s="1393"/>
      <c r="C149" s="1393"/>
      <c r="D149" s="1393"/>
      <c r="E149" s="1393"/>
      <c r="F149" s="1393"/>
      <c r="G149" s="1393"/>
      <c r="H149" s="1393"/>
      <c r="I149" s="1393"/>
      <c r="J149" s="1376">
        <f t="shared" si="20"/>
        <v>0</v>
      </c>
      <c r="K149" s="298"/>
      <c r="L149" s="298"/>
      <c r="M149" s="298"/>
      <c r="N149" s="298"/>
      <c r="O149" s="298"/>
      <c r="P149" s="298"/>
      <c r="Q149" s="298"/>
      <c r="R149" s="298"/>
      <c r="S149" s="298"/>
      <c r="T149" s="298"/>
      <c r="U149" s="298"/>
      <c r="V149" s="298"/>
      <c r="W149" s="298"/>
      <c r="X149" s="298"/>
      <c r="Y149" s="298"/>
      <c r="Z149" s="298"/>
      <c r="AA149" s="298"/>
      <c r="AB149" s="298"/>
    </row>
    <row r="150" spans="1:28" ht="15" hidden="1" x14ac:dyDescent="0.2">
      <c r="A150" s="1394" t="s">
        <v>960</v>
      </c>
      <c r="B150" s="1393"/>
      <c r="C150" s="1393"/>
      <c r="D150" s="1393"/>
      <c r="E150" s="1393"/>
      <c r="F150" s="1393"/>
      <c r="G150" s="1393"/>
      <c r="H150" s="1393"/>
      <c r="I150" s="1393">
        <v>532000</v>
      </c>
      <c r="J150" s="1376">
        <f t="shared" si="20"/>
        <v>532000</v>
      </c>
      <c r="K150" s="298"/>
      <c r="L150" s="298"/>
      <c r="M150" s="298"/>
      <c r="N150" s="298"/>
      <c r="O150" s="298"/>
      <c r="P150" s="298"/>
      <c r="Q150" s="298"/>
      <c r="R150" s="298"/>
      <c r="S150" s="298"/>
      <c r="T150" s="298"/>
      <c r="U150" s="298"/>
      <c r="V150" s="298"/>
      <c r="W150" s="298"/>
      <c r="X150" s="298"/>
      <c r="Y150" s="298"/>
      <c r="Z150" s="298"/>
      <c r="AA150" s="298"/>
      <c r="AB150" s="298"/>
    </row>
    <row r="151" spans="1:28" ht="15" hidden="1" x14ac:dyDescent="0.2">
      <c r="A151" s="1394" t="s">
        <v>960</v>
      </c>
      <c r="B151" s="1393"/>
      <c r="C151" s="1393">
        <v>150000</v>
      </c>
      <c r="D151" s="1393"/>
      <c r="E151" s="1393"/>
      <c r="F151" s="1393"/>
      <c r="G151" s="1393"/>
      <c r="H151" s="1393"/>
      <c r="I151" s="1393">
        <v>532000</v>
      </c>
      <c r="J151" s="1376">
        <f t="shared" si="20"/>
        <v>682000</v>
      </c>
      <c r="K151" s="298"/>
      <c r="L151" s="298"/>
      <c r="M151" s="298"/>
      <c r="N151" s="298"/>
      <c r="O151" s="298"/>
      <c r="P151" s="298"/>
      <c r="Q151" s="298"/>
      <c r="R151" s="298"/>
      <c r="S151" s="298"/>
      <c r="T151" s="298"/>
      <c r="U151" s="298"/>
      <c r="V151" s="298"/>
      <c r="W151" s="298"/>
      <c r="X151" s="298"/>
      <c r="Y151" s="298"/>
      <c r="Z151" s="298"/>
      <c r="AA151" s="298"/>
      <c r="AB151" s="298"/>
    </row>
    <row r="152" spans="1:28" ht="15" hidden="1" x14ac:dyDescent="0.2">
      <c r="A152" s="1394" t="s">
        <v>960</v>
      </c>
      <c r="B152" s="1393"/>
      <c r="C152" s="1393">
        <v>150000</v>
      </c>
      <c r="D152" s="1393"/>
      <c r="E152" s="1393"/>
      <c r="F152" s="1393"/>
      <c r="G152" s="1393"/>
      <c r="H152" s="1393"/>
      <c r="I152" s="1393"/>
      <c r="J152" s="1376">
        <f t="shared" si="20"/>
        <v>150000</v>
      </c>
      <c r="K152" s="298"/>
      <c r="L152" s="298"/>
      <c r="M152" s="298"/>
      <c r="N152" s="298"/>
      <c r="O152" s="298"/>
      <c r="P152" s="298"/>
      <c r="Q152" s="298"/>
      <c r="R152" s="298"/>
      <c r="S152" s="298"/>
      <c r="T152" s="298"/>
      <c r="U152" s="298"/>
      <c r="V152" s="298"/>
      <c r="W152" s="298"/>
      <c r="X152" s="298"/>
      <c r="Y152" s="298"/>
      <c r="Z152" s="298"/>
      <c r="AA152" s="298"/>
      <c r="AB152" s="298"/>
    </row>
    <row r="153" spans="1:28" ht="15" hidden="1" x14ac:dyDescent="0.25">
      <c r="A153" s="1394" t="s">
        <v>960</v>
      </c>
      <c r="B153" s="1393"/>
      <c r="C153" s="1393">
        <v>300000</v>
      </c>
      <c r="D153" s="1393"/>
      <c r="E153" s="1393"/>
      <c r="F153" s="1393"/>
      <c r="G153" s="1393"/>
      <c r="H153" s="1393"/>
      <c r="I153" s="1396">
        <v>588000</v>
      </c>
      <c r="J153" s="1376">
        <f t="shared" si="20"/>
        <v>888000</v>
      </c>
      <c r="K153" s="298"/>
      <c r="L153" s="298"/>
      <c r="M153" s="298"/>
      <c r="N153" s="298"/>
      <c r="O153" s="298"/>
      <c r="P153" s="298"/>
      <c r="Q153" s="298"/>
      <c r="R153" s="298"/>
      <c r="S153" s="298"/>
      <c r="T153" s="298"/>
      <c r="U153" s="298"/>
      <c r="V153" s="298"/>
      <c r="W153" s="298"/>
      <c r="X153" s="298"/>
      <c r="Y153" s="298"/>
      <c r="Z153" s="298"/>
      <c r="AA153" s="298"/>
      <c r="AB153" s="298"/>
    </row>
    <row r="154" spans="1:28" ht="15" hidden="1" x14ac:dyDescent="0.25">
      <c r="A154" s="1394" t="s">
        <v>960</v>
      </c>
      <c r="B154" s="1393"/>
      <c r="C154" s="1393"/>
      <c r="D154" s="1393"/>
      <c r="E154" s="1393"/>
      <c r="F154" s="1393"/>
      <c r="G154" s="1393"/>
      <c r="H154" s="1393"/>
      <c r="I154" s="1396">
        <v>336000</v>
      </c>
      <c r="J154" s="1376">
        <f t="shared" si="20"/>
        <v>336000</v>
      </c>
      <c r="K154" s="298"/>
      <c r="L154" s="298"/>
      <c r="M154" s="298"/>
      <c r="N154" s="298"/>
      <c r="O154" s="298"/>
      <c r="P154" s="298"/>
      <c r="Q154" s="298"/>
      <c r="R154" s="298"/>
      <c r="S154" s="298"/>
      <c r="T154" s="298"/>
      <c r="U154" s="298"/>
      <c r="V154" s="298"/>
      <c r="W154" s="298"/>
      <c r="X154" s="298"/>
      <c r="Y154" s="298"/>
      <c r="Z154" s="298"/>
      <c r="AA154" s="298"/>
      <c r="AB154" s="298"/>
    </row>
    <row r="155" spans="1:28" ht="15" x14ac:dyDescent="0.2">
      <c r="A155" s="1394" t="s">
        <v>1911</v>
      </c>
      <c r="B155" s="1393"/>
      <c r="C155" s="1393">
        <v>600</v>
      </c>
      <c r="D155" s="1393"/>
      <c r="E155" s="1393"/>
      <c r="F155" s="1393"/>
      <c r="G155" s="1393"/>
      <c r="H155" s="1393">
        <f t="shared" ref="H155" si="23">SUM(H150:H154)</f>
        <v>0</v>
      </c>
      <c r="I155" s="1393">
        <v>1988</v>
      </c>
      <c r="J155" s="1376">
        <f t="shared" si="20"/>
        <v>2588</v>
      </c>
      <c r="K155" s="298"/>
      <c r="L155" s="298"/>
      <c r="M155" s="298"/>
      <c r="N155" s="298"/>
      <c r="O155" s="298"/>
      <c r="P155" s="298"/>
      <c r="Q155" s="298"/>
      <c r="R155" s="298"/>
      <c r="S155" s="298"/>
      <c r="T155" s="298"/>
      <c r="U155" s="298"/>
      <c r="V155" s="298"/>
      <c r="W155" s="298"/>
      <c r="X155" s="298"/>
      <c r="Y155" s="298"/>
      <c r="Z155" s="298"/>
      <c r="AA155" s="298"/>
      <c r="AB155" s="298"/>
    </row>
    <row r="156" spans="1:28" ht="18" hidden="1" customHeight="1" x14ac:dyDescent="0.25">
      <c r="A156" s="1394" t="s">
        <v>1912</v>
      </c>
      <c r="B156" s="1393"/>
      <c r="C156" s="1393">
        <v>200000</v>
      </c>
      <c r="D156" s="1393"/>
      <c r="E156" s="1393"/>
      <c r="F156" s="1393"/>
      <c r="G156" s="1393"/>
      <c r="H156" s="1393"/>
      <c r="I156" s="1396">
        <v>250000</v>
      </c>
      <c r="J156" s="1376">
        <f t="shared" si="20"/>
        <v>450000</v>
      </c>
      <c r="K156" s="298"/>
      <c r="L156" s="298"/>
      <c r="M156" s="298"/>
      <c r="N156" s="298"/>
      <c r="O156" s="298"/>
      <c r="P156" s="298"/>
      <c r="Q156" s="298"/>
      <c r="R156" s="298"/>
      <c r="S156" s="298"/>
      <c r="T156" s="298"/>
      <c r="U156" s="298"/>
      <c r="V156" s="298"/>
      <c r="W156" s="298"/>
      <c r="X156" s="298"/>
      <c r="Y156" s="298"/>
      <c r="Z156" s="298"/>
      <c r="AA156" s="298"/>
      <c r="AB156" s="298"/>
    </row>
    <row r="157" spans="1:28" ht="15" hidden="1" x14ac:dyDescent="0.2">
      <c r="A157" s="1394" t="s">
        <v>1913</v>
      </c>
      <c r="B157" s="1393"/>
      <c r="C157" s="1393">
        <v>100000</v>
      </c>
      <c r="D157" s="1393"/>
      <c r="E157" s="1393"/>
      <c r="F157" s="1393"/>
      <c r="G157" s="1393"/>
      <c r="H157" s="1393"/>
      <c r="I157" s="1393">
        <v>2500000</v>
      </c>
      <c r="J157" s="1376">
        <f t="shared" si="20"/>
        <v>2600000</v>
      </c>
      <c r="K157" s="298"/>
      <c r="L157" s="298"/>
      <c r="M157" s="298"/>
      <c r="N157" s="298"/>
      <c r="O157" s="298"/>
      <c r="P157" s="298"/>
      <c r="Q157" s="298"/>
      <c r="R157" s="298"/>
      <c r="S157" s="298"/>
      <c r="T157" s="298"/>
      <c r="U157" s="298"/>
      <c r="V157" s="298"/>
      <c r="W157" s="298"/>
      <c r="X157" s="298"/>
      <c r="Y157" s="298"/>
      <c r="Z157" s="298"/>
      <c r="AA157" s="298"/>
      <c r="AB157" s="298"/>
    </row>
    <row r="158" spans="1:28" ht="15" hidden="1" x14ac:dyDescent="0.2">
      <c r="A158" s="1394" t="s">
        <v>1913</v>
      </c>
      <c r="B158" s="1393"/>
      <c r="C158" s="1393"/>
      <c r="D158" s="1393"/>
      <c r="E158" s="1393"/>
      <c r="F158" s="1393"/>
      <c r="G158" s="1393"/>
      <c r="H158" s="1393"/>
      <c r="I158" s="1393">
        <v>250000</v>
      </c>
      <c r="J158" s="1376">
        <f t="shared" si="20"/>
        <v>250000</v>
      </c>
      <c r="K158" s="298"/>
      <c r="L158" s="298"/>
      <c r="M158" s="298"/>
      <c r="N158" s="298"/>
      <c r="O158" s="298"/>
      <c r="P158" s="298"/>
      <c r="Q158" s="298"/>
      <c r="R158" s="298"/>
      <c r="S158" s="298"/>
      <c r="T158" s="298"/>
      <c r="U158" s="298"/>
      <c r="V158" s="298"/>
      <c r="W158" s="298"/>
      <c r="X158" s="298"/>
      <c r="Y158" s="298"/>
      <c r="Z158" s="298"/>
      <c r="AA158" s="298"/>
      <c r="AB158" s="298"/>
    </row>
    <row r="159" spans="1:28" ht="15" hidden="1" x14ac:dyDescent="0.2">
      <c r="A159" s="1394" t="s">
        <v>1913</v>
      </c>
      <c r="B159" s="1393"/>
      <c r="C159" s="1393">
        <v>100000</v>
      </c>
      <c r="D159" s="1393"/>
      <c r="E159" s="1393"/>
      <c r="F159" s="1393"/>
      <c r="G159" s="1393"/>
      <c r="H159" s="1393"/>
      <c r="I159" s="1393">
        <v>1250000</v>
      </c>
      <c r="J159" s="1376">
        <f t="shared" si="20"/>
        <v>1350000</v>
      </c>
      <c r="K159" s="298"/>
      <c r="L159" s="298"/>
      <c r="M159" s="298"/>
      <c r="N159" s="298"/>
      <c r="O159" s="298"/>
      <c r="P159" s="298"/>
      <c r="Q159" s="298"/>
      <c r="R159" s="298"/>
      <c r="S159" s="298"/>
      <c r="T159" s="298"/>
      <c r="U159" s="298"/>
      <c r="V159" s="298"/>
      <c r="W159" s="298"/>
      <c r="X159" s="298"/>
      <c r="Y159" s="298"/>
      <c r="Z159" s="298"/>
      <c r="AA159" s="298"/>
      <c r="AB159" s="298"/>
    </row>
    <row r="160" spans="1:28" ht="15" hidden="1" x14ac:dyDescent="0.2">
      <c r="A160" s="1394" t="s">
        <v>1913</v>
      </c>
      <c r="B160" s="1393"/>
      <c r="C160" s="1393"/>
      <c r="D160" s="1393"/>
      <c r="E160" s="1393"/>
      <c r="F160" s="1393"/>
      <c r="G160" s="1393"/>
      <c r="H160" s="1393"/>
      <c r="I160" s="1393">
        <v>1250000</v>
      </c>
      <c r="J160" s="1376">
        <f t="shared" si="20"/>
        <v>1250000</v>
      </c>
      <c r="K160" s="298"/>
      <c r="L160" s="298"/>
      <c r="M160" s="298"/>
      <c r="N160" s="298"/>
      <c r="O160" s="298"/>
      <c r="P160" s="298"/>
      <c r="Q160" s="298"/>
      <c r="R160" s="298"/>
      <c r="S160" s="298"/>
      <c r="T160" s="298"/>
      <c r="U160" s="298"/>
      <c r="V160" s="298"/>
      <c r="W160" s="298"/>
      <c r="X160" s="298"/>
      <c r="Y160" s="298"/>
      <c r="Z160" s="298"/>
      <c r="AA160" s="298"/>
      <c r="AB160" s="298"/>
    </row>
    <row r="161" spans="1:28" ht="15" hidden="1" x14ac:dyDescent="0.2">
      <c r="A161" s="1394" t="s">
        <v>1913</v>
      </c>
      <c r="B161" s="1393"/>
      <c r="C161" s="1393"/>
      <c r="D161" s="1393"/>
      <c r="E161" s="1393"/>
      <c r="F161" s="1393"/>
      <c r="G161" s="1393"/>
      <c r="H161" s="1393"/>
      <c r="I161" s="1393">
        <v>250000</v>
      </c>
      <c r="J161" s="1376">
        <f t="shared" si="20"/>
        <v>250000</v>
      </c>
      <c r="K161" s="298"/>
      <c r="L161" s="298"/>
      <c r="M161" s="298"/>
      <c r="N161" s="298"/>
      <c r="O161" s="298"/>
      <c r="P161" s="298"/>
      <c r="Q161" s="298"/>
      <c r="R161" s="298"/>
      <c r="S161" s="298"/>
      <c r="T161" s="298"/>
      <c r="U161" s="298"/>
      <c r="V161" s="298"/>
      <c r="W161" s="298"/>
      <c r="X161" s="298"/>
      <c r="Y161" s="298"/>
      <c r="Z161" s="298"/>
      <c r="AA161" s="298"/>
      <c r="AB161" s="298"/>
    </row>
    <row r="162" spans="1:28" ht="15" hidden="1" x14ac:dyDescent="0.2">
      <c r="A162" s="1394" t="s">
        <v>1913</v>
      </c>
      <c r="B162" s="1393"/>
      <c r="C162" s="1393"/>
      <c r="D162" s="1393"/>
      <c r="E162" s="1393"/>
      <c r="F162" s="1393"/>
      <c r="G162" s="1393"/>
      <c r="H162" s="1393"/>
      <c r="I162" s="1393">
        <v>250000</v>
      </c>
      <c r="J162" s="1376">
        <f t="shared" si="20"/>
        <v>250000</v>
      </c>
      <c r="K162" s="298"/>
      <c r="L162" s="298"/>
      <c r="M162" s="298"/>
      <c r="N162" s="298"/>
      <c r="O162" s="298"/>
      <c r="P162" s="298"/>
      <c r="Q162" s="298"/>
      <c r="R162" s="298"/>
      <c r="S162" s="298"/>
      <c r="T162" s="298"/>
      <c r="U162" s="298"/>
      <c r="V162" s="298"/>
      <c r="W162" s="298"/>
      <c r="X162" s="298"/>
      <c r="Y162" s="298"/>
      <c r="Z162" s="298"/>
      <c r="AA162" s="298"/>
      <c r="AB162" s="298"/>
    </row>
    <row r="163" spans="1:28" ht="15" x14ac:dyDescent="0.2">
      <c r="A163" s="1394" t="s">
        <v>1912</v>
      </c>
      <c r="B163" s="1393"/>
      <c r="C163" s="1393">
        <v>400</v>
      </c>
      <c r="D163" s="1393"/>
      <c r="E163" s="1393"/>
      <c r="F163" s="1393"/>
      <c r="G163" s="1393"/>
      <c r="H163" s="1393">
        <f t="shared" ref="H163" si="24">SUM(H156:H157)</f>
        <v>0</v>
      </c>
      <c r="I163" s="1393">
        <v>6000</v>
      </c>
      <c r="J163" s="1376">
        <f t="shared" si="20"/>
        <v>6400</v>
      </c>
      <c r="K163" s="298"/>
      <c r="L163" s="298"/>
      <c r="M163" s="298"/>
      <c r="N163" s="298"/>
      <c r="O163" s="298"/>
      <c r="P163" s="298"/>
      <c r="Q163" s="298"/>
      <c r="R163" s="298"/>
      <c r="S163" s="298"/>
      <c r="T163" s="298"/>
      <c r="U163" s="298"/>
      <c r="V163" s="298"/>
      <c r="W163" s="298"/>
      <c r="X163" s="298"/>
      <c r="Y163" s="298"/>
      <c r="Z163" s="298"/>
      <c r="AA163" s="298"/>
      <c r="AB163" s="298"/>
    </row>
    <row r="164" spans="1:28" ht="17.25" hidden="1" customHeight="1" x14ac:dyDescent="0.2">
      <c r="A164" s="1394" t="s">
        <v>962</v>
      </c>
      <c r="B164" s="1393"/>
      <c r="C164" s="1393"/>
      <c r="D164" s="1393"/>
      <c r="E164" s="1393"/>
      <c r="F164" s="1393"/>
      <c r="G164" s="1393"/>
      <c r="H164" s="1393"/>
      <c r="I164" s="1393"/>
      <c r="J164" s="1376">
        <f t="shared" si="20"/>
        <v>0</v>
      </c>
      <c r="K164" s="298"/>
      <c r="L164" s="298"/>
      <c r="M164" s="298"/>
      <c r="N164" s="298"/>
      <c r="O164" s="298"/>
      <c r="P164" s="298"/>
      <c r="Q164" s="298"/>
      <c r="R164" s="298"/>
      <c r="S164" s="298"/>
      <c r="T164" s="298"/>
      <c r="U164" s="298"/>
      <c r="V164" s="298"/>
      <c r="W164" s="298"/>
      <c r="X164" s="298"/>
      <c r="Y164" s="298"/>
      <c r="Z164" s="298"/>
      <c r="AA164" s="298"/>
      <c r="AB164" s="298"/>
    </row>
    <row r="165" spans="1:28" ht="17.25" customHeight="1" x14ac:dyDescent="0.2">
      <c r="A165" s="1394" t="s">
        <v>1914</v>
      </c>
      <c r="B165" s="1393"/>
      <c r="C165" s="1393"/>
      <c r="D165" s="1393"/>
      <c r="E165" s="1393"/>
      <c r="F165" s="1393"/>
      <c r="G165" s="1393">
        <v>100</v>
      </c>
      <c r="H165" s="1393"/>
      <c r="I165" s="1393"/>
      <c r="J165" s="1376">
        <f t="shared" si="20"/>
        <v>100</v>
      </c>
      <c r="K165" s="298"/>
      <c r="L165" s="298"/>
      <c r="M165" s="298"/>
      <c r="N165" s="298"/>
      <c r="O165" s="298"/>
      <c r="P165" s="298"/>
      <c r="Q165" s="298"/>
      <c r="R165" s="298"/>
      <c r="S165" s="298"/>
      <c r="T165" s="298"/>
      <c r="U165" s="298"/>
      <c r="V165" s="298"/>
      <c r="W165" s="298"/>
      <c r="X165" s="298"/>
      <c r="Y165" s="298"/>
      <c r="Z165" s="298"/>
      <c r="AA165" s="298"/>
      <c r="AB165" s="298"/>
    </row>
    <row r="166" spans="1:28" ht="15" hidden="1" x14ac:dyDescent="0.2">
      <c r="A166" s="1362" t="s">
        <v>1501</v>
      </c>
      <c r="B166" s="1393"/>
      <c r="C166" s="1393"/>
      <c r="D166" s="1393"/>
      <c r="E166" s="1393"/>
      <c r="F166" s="1393"/>
      <c r="G166" s="1393"/>
      <c r="H166" s="1393"/>
      <c r="I166" s="1393">
        <v>1000000</v>
      </c>
      <c r="J166" s="1376">
        <f t="shared" si="20"/>
        <v>1000000</v>
      </c>
      <c r="K166" s="298"/>
      <c r="L166" s="298"/>
      <c r="M166" s="298"/>
      <c r="N166" s="298"/>
      <c r="O166" s="298"/>
      <c r="P166" s="298"/>
      <c r="Q166" s="298"/>
      <c r="R166" s="298"/>
      <c r="S166" s="298"/>
      <c r="T166" s="298"/>
      <c r="U166" s="298"/>
      <c r="V166" s="298"/>
      <c r="W166" s="298"/>
      <c r="X166" s="298"/>
      <c r="Y166" s="298"/>
      <c r="Z166" s="298"/>
      <c r="AA166" s="298"/>
      <c r="AB166" s="298"/>
    </row>
    <row r="167" spans="1:28" ht="15" hidden="1" x14ac:dyDescent="0.2">
      <c r="A167" s="1362" t="s">
        <v>1501</v>
      </c>
      <c r="B167" s="1393"/>
      <c r="C167" s="1393"/>
      <c r="D167" s="1393"/>
      <c r="E167" s="1393"/>
      <c r="F167" s="1393"/>
      <c r="G167" s="1393"/>
      <c r="H167" s="1393"/>
      <c r="I167" s="1393">
        <v>1000000</v>
      </c>
      <c r="J167" s="1376">
        <f t="shared" si="20"/>
        <v>1000000</v>
      </c>
      <c r="K167" s="298"/>
      <c r="L167" s="298"/>
      <c r="M167" s="298"/>
      <c r="N167" s="298"/>
      <c r="O167" s="298"/>
      <c r="P167" s="298"/>
      <c r="Q167" s="298"/>
      <c r="R167" s="298"/>
      <c r="S167" s="298"/>
      <c r="T167" s="298"/>
      <c r="U167" s="298"/>
      <c r="V167" s="298"/>
      <c r="W167" s="298"/>
      <c r="X167" s="298"/>
      <c r="Y167" s="298"/>
      <c r="Z167" s="298"/>
      <c r="AA167" s="298"/>
      <c r="AB167" s="298"/>
    </row>
    <row r="168" spans="1:28" ht="15" x14ac:dyDescent="0.2">
      <c r="A168" s="1362" t="s">
        <v>1915</v>
      </c>
      <c r="B168" s="1393"/>
      <c r="C168" s="1393"/>
      <c r="D168" s="1393"/>
      <c r="E168" s="1393"/>
      <c r="F168" s="1393"/>
      <c r="G168" s="1393"/>
      <c r="H168" s="1393">
        <f t="shared" ref="H168" si="25">SUM(H166:H167)</f>
        <v>0</v>
      </c>
      <c r="I168" s="1393">
        <v>2000</v>
      </c>
      <c r="J168" s="1376">
        <f t="shared" si="20"/>
        <v>2000</v>
      </c>
      <c r="K168" s="298"/>
      <c r="L168" s="298"/>
      <c r="M168" s="298"/>
      <c r="N168" s="298"/>
      <c r="O168" s="298"/>
      <c r="P168" s="298"/>
      <c r="Q168" s="298"/>
      <c r="R168" s="298"/>
      <c r="S168" s="298"/>
      <c r="T168" s="298"/>
      <c r="U168" s="298"/>
      <c r="V168" s="298"/>
      <c r="W168" s="298"/>
      <c r="X168" s="298"/>
      <c r="Y168" s="298"/>
      <c r="Z168" s="298"/>
      <c r="AA168" s="298"/>
      <c r="AB168" s="298"/>
    </row>
    <row r="169" spans="1:28" ht="18.75" customHeight="1" x14ac:dyDescent="0.2">
      <c r="A169" s="1362" t="s">
        <v>1916</v>
      </c>
      <c r="B169" s="1393"/>
      <c r="C169" s="1393">
        <v>75</v>
      </c>
      <c r="D169" s="1393">
        <v>150</v>
      </c>
      <c r="E169" s="1393">
        <v>80</v>
      </c>
      <c r="F169" s="1393"/>
      <c r="G169" s="1393">
        <v>200</v>
      </c>
      <c r="H169" s="1393"/>
      <c r="I169" s="1393">
        <v>150</v>
      </c>
      <c r="J169" s="1376">
        <f t="shared" si="20"/>
        <v>655</v>
      </c>
      <c r="K169" s="298"/>
      <c r="L169" s="298"/>
      <c r="M169" s="298"/>
      <c r="N169" s="298"/>
      <c r="O169" s="298"/>
      <c r="P169" s="298"/>
      <c r="Q169" s="298"/>
      <c r="R169" s="298"/>
      <c r="S169" s="298"/>
      <c r="T169" s="298"/>
      <c r="U169" s="298"/>
      <c r="V169" s="298"/>
      <c r="W169" s="298"/>
      <c r="X169" s="298"/>
      <c r="Y169" s="298"/>
      <c r="Z169" s="298"/>
      <c r="AA169" s="298"/>
      <c r="AB169" s="298"/>
    </row>
    <row r="170" spans="1:28" ht="15" hidden="1" x14ac:dyDescent="0.2">
      <c r="A170" s="1371" t="s">
        <v>963</v>
      </c>
      <c r="B170" s="1393"/>
      <c r="C170" s="1393"/>
      <c r="D170" s="1393"/>
      <c r="E170" s="1393"/>
      <c r="F170" s="1393"/>
      <c r="G170" s="1393"/>
      <c r="H170" s="1393"/>
      <c r="I170" s="1393"/>
      <c r="J170" s="1376">
        <f t="shared" si="20"/>
        <v>0</v>
      </c>
      <c r="K170" s="298"/>
      <c r="L170" s="298"/>
      <c r="M170" s="298"/>
      <c r="N170" s="298"/>
      <c r="O170" s="298"/>
      <c r="P170" s="298"/>
      <c r="Q170" s="298"/>
      <c r="R170" s="298"/>
      <c r="S170" s="298"/>
      <c r="T170" s="298"/>
      <c r="U170" s="298"/>
      <c r="V170" s="298"/>
      <c r="W170" s="298"/>
      <c r="X170" s="298"/>
      <c r="Y170" s="298"/>
      <c r="Z170" s="298"/>
      <c r="AA170" s="298"/>
      <c r="AB170" s="298"/>
    </row>
    <row r="171" spans="1:28" s="580" customFormat="1" ht="15.75" hidden="1" x14ac:dyDescent="0.25">
      <c r="A171" s="1397" t="s">
        <v>1121</v>
      </c>
      <c r="B171" s="1398"/>
      <c r="C171" s="1398"/>
      <c r="D171" s="1398"/>
      <c r="E171" s="1398"/>
      <c r="F171" s="1398"/>
      <c r="G171" s="1398"/>
      <c r="H171" s="1398"/>
      <c r="I171" s="1398"/>
      <c r="J171" s="1376">
        <f t="shared" si="20"/>
        <v>0</v>
      </c>
      <c r="K171" s="579"/>
      <c r="L171" s="579"/>
      <c r="M171" s="579"/>
      <c r="N171" s="579"/>
      <c r="O171" s="579"/>
      <c r="P171" s="579"/>
      <c r="Q171" s="579"/>
      <c r="R171" s="579"/>
      <c r="S171" s="579"/>
      <c r="T171" s="579"/>
      <c r="U171" s="579"/>
      <c r="V171" s="579"/>
      <c r="W171" s="579"/>
      <c r="X171" s="579"/>
      <c r="Y171" s="579"/>
      <c r="Z171" s="579"/>
      <c r="AA171" s="579"/>
      <c r="AB171" s="579"/>
    </row>
    <row r="172" spans="1:28" ht="15" hidden="1" x14ac:dyDescent="0.2">
      <c r="A172" s="1362" t="s">
        <v>1091</v>
      </c>
      <c r="B172" s="1364"/>
      <c r="C172" s="1364"/>
      <c r="D172" s="1393"/>
      <c r="E172" s="1364"/>
      <c r="F172" s="1364"/>
      <c r="G172" s="1393"/>
      <c r="H172" s="1393"/>
      <c r="I172" s="1364"/>
      <c r="J172" s="1376">
        <f t="shared" si="20"/>
        <v>0</v>
      </c>
      <c r="K172" s="298"/>
      <c r="L172" s="298"/>
      <c r="M172" s="298"/>
      <c r="N172" s="298"/>
      <c r="O172" s="298"/>
      <c r="P172" s="298"/>
      <c r="Q172" s="298"/>
      <c r="R172" s="298"/>
      <c r="S172" s="298"/>
      <c r="T172" s="298"/>
      <c r="U172" s="298"/>
      <c r="V172" s="298"/>
      <c r="W172" s="298"/>
      <c r="X172" s="298"/>
      <c r="Y172" s="298"/>
      <c r="Z172" s="298"/>
      <c r="AA172" s="298"/>
      <c r="AB172" s="298"/>
    </row>
    <row r="173" spans="1:28" s="580" customFormat="1" ht="15.75" hidden="1" x14ac:dyDescent="0.25">
      <c r="A173" s="1399" t="s">
        <v>964</v>
      </c>
      <c r="B173" s="1398"/>
      <c r="C173" s="1398"/>
      <c r="D173" s="1398"/>
      <c r="E173" s="1398"/>
      <c r="F173" s="1398"/>
      <c r="G173" s="1398"/>
      <c r="H173" s="1398"/>
      <c r="I173" s="1398"/>
      <c r="J173" s="1376">
        <f t="shared" si="20"/>
        <v>0</v>
      </c>
      <c r="K173" s="579"/>
      <c r="L173" s="579"/>
      <c r="M173" s="579"/>
      <c r="N173" s="579"/>
      <c r="O173" s="579"/>
      <c r="P173" s="579"/>
      <c r="Q173" s="579"/>
      <c r="R173" s="579"/>
      <c r="S173" s="579"/>
      <c r="T173" s="579"/>
      <c r="U173" s="579"/>
      <c r="V173" s="579"/>
      <c r="W173" s="579"/>
      <c r="X173" s="579"/>
      <c r="Y173" s="579"/>
      <c r="Z173" s="579"/>
      <c r="AA173" s="579"/>
      <c r="AB173" s="579"/>
    </row>
    <row r="174" spans="1:28" s="580" customFormat="1" ht="27.2" hidden="1" customHeight="1" x14ac:dyDescent="0.25">
      <c r="A174" s="1397" t="s">
        <v>965</v>
      </c>
      <c r="B174" s="1398"/>
      <c r="C174" s="1398"/>
      <c r="D174" s="1398"/>
      <c r="E174" s="1398"/>
      <c r="F174" s="1398"/>
      <c r="G174" s="1398"/>
      <c r="H174" s="1398"/>
      <c r="I174" s="1398"/>
      <c r="J174" s="1376">
        <f t="shared" si="20"/>
        <v>0</v>
      </c>
      <c r="K174" s="579"/>
      <c r="L174" s="579"/>
      <c r="M174" s="579"/>
      <c r="N174" s="579"/>
      <c r="O174" s="579"/>
      <c r="P174" s="579"/>
      <c r="Q174" s="579"/>
      <c r="R174" s="579"/>
      <c r="S174" s="579"/>
      <c r="T174" s="579"/>
      <c r="U174" s="579"/>
      <c r="V174" s="579"/>
      <c r="W174" s="579"/>
      <c r="X174" s="579"/>
      <c r="Y174" s="579"/>
      <c r="Z174" s="579"/>
      <c r="AA174" s="579"/>
      <c r="AB174" s="579"/>
    </row>
    <row r="175" spans="1:28" s="580" customFormat="1" ht="21" customHeight="1" x14ac:dyDescent="0.25">
      <c r="A175" s="1399" t="s">
        <v>1917</v>
      </c>
      <c r="B175" s="1398"/>
      <c r="C175" s="1398"/>
      <c r="D175" s="1398"/>
      <c r="E175" s="1398"/>
      <c r="F175" s="1398"/>
      <c r="G175" s="1398">
        <v>100</v>
      </c>
      <c r="H175" s="1398"/>
      <c r="I175" s="1398"/>
      <c r="J175" s="1376">
        <f t="shared" si="20"/>
        <v>100</v>
      </c>
      <c r="K175" s="579"/>
      <c r="L175" s="579"/>
      <c r="M175" s="579"/>
      <c r="N175" s="579"/>
      <c r="O175" s="579"/>
      <c r="P175" s="579"/>
      <c r="Q175" s="579"/>
      <c r="R175" s="579"/>
      <c r="S175" s="579"/>
      <c r="T175" s="579"/>
      <c r="U175" s="579"/>
      <c r="V175" s="579"/>
      <c r="W175" s="579"/>
      <c r="X175" s="579"/>
      <c r="Y175" s="579"/>
      <c r="Z175" s="579"/>
      <c r="AA175" s="579"/>
      <c r="AB175" s="579"/>
    </row>
    <row r="176" spans="1:28" s="580" customFormat="1" ht="21" customHeight="1" x14ac:dyDescent="0.25">
      <c r="A176" s="1399" t="s">
        <v>1918</v>
      </c>
      <c r="B176" s="1398"/>
      <c r="C176" s="1398"/>
      <c r="D176" s="1398"/>
      <c r="E176" s="1398"/>
      <c r="F176" s="1398"/>
      <c r="G176" s="1398"/>
      <c r="H176" s="1398"/>
      <c r="I176" s="1398">
        <v>100</v>
      </c>
      <c r="J176" s="1376">
        <f t="shared" si="20"/>
        <v>100</v>
      </c>
      <c r="K176" s="579"/>
      <c r="L176" s="579"/>
      <c r="M176" s="579"/>
      <c r="N176" s="579"/>
      <c r="O176" s="579"/>
      <c r="P176" s="579"/>
      <c r="Q176" s="579"/>
      <c r="R176" s="579"/>
      <c r="S176" s="579"/>
      <c r="T176" s="579"/>
      <c r="U176" s="579"/>
      <c r="V176" s="579"/>
      <c r="W176" s="579"/>
      <c r="X176" s="579"/>
      <c r="Y176" s="579"/>
      <c r="Z176" s="579"/>
      <c r="AA176" s="579"/>
      <c r="AB176" s="579"/>
    </row>
    <row r="177" spans="1:28" s="580" customFormat="1" ht="30.75" hidden="1" customHeight="1" x14ac:dyDescent="0.25">
      <c r="A177" s="1397" t="s">
        <v>1502</v>
      </c>
      <c r="B177" s="1398"/>
      <c r="C177" s="1398"/>
      <c r="D177" s="1398"/>
      <c r="E177" s="1398"/>
      <c r="F177" s="1398"/>
      <c r="G177" s="1398"/>
      <c r="H177" s="1398"/>
      <c r="I177" s="1398"/>
      <c r="J177" s="1376">
        <f t="shared" si="20"/>
        <v>0</v>
      </c>
      <c r="K177" s="579"/>
      <c r="L177" s="579"/>
      <c r="M177" s="579"/>
      <c r="N177" s="579"/>
      <c r="O177" s="579"/>
      <c r="P177" s="579"/>
      <c r="Q177" s="579"/>
      <c r="R177" s="579"/>
      <c r="S177" s="579"/>
      <c r="T177" s="579"/>
      <c r="U177" s="579"/>
      <c r="V177" s="579"/>
      <c r="W177" s="579"/>
      <c r="X177" s="579"/>
      <c r="Y177" s="579"/>
      <c r="Z177" s="579"/>
      <c r="AA177" s="579"/>
      <c r="AB177" s="579"/>
    </row>
    <row r="178" spans="1:28" s="580" customFormat="1" ht="27.75" hidden="1" customHeight="1" x14ac:dyDescent="0.25">
      <c r="A178" s="1397" t="s">
        <v>1122</v>
      </c>
      <c r="B178" s="1398"/>
      <c r="C178" s="1398"/>
      <c r="D178" s="1398"/>
      <c r="E178" s="1398"/>
      <c r="F178" s="1398"/>
      <c r="G178" s="1398"/>
      <c r="H178" s="1398"/>
      <c r="I178" s="1398"/>
      <c r="J178" s="1376">
        <f t="shared" si="20"/>
        <v>0</v>
      </c>
      <c r="K178" s="579"/>
      <c r="L178" s="579"/>
      <c r="M178" s="579"/>
      <c r="N178" s="579"/>
      <c r="O178" s="579"/>
      <c r="P178" s="579"/>
      <c r="Q178" s="579"/>
      <c r="R178" s="579"/>
      <c r="S178" s="579"/>
      <c r="T178" s="579"/>
      <c r="U178" s="579"/>
      <c r="V178" s="579"/>
      <c r="W178" s="579"/>
      <c r="X178" s="579"/>
      <c r="Y178" s="579"/>
      <c r="Z178" s="579"/>
      <c r="AA178" s="579"/>
      <c r="AB178" s="579"/>
    </row>
    <row r="179" spans="1:28" s="580" customFormat="1" ht="27.2" hidden="1" customHeight="1" x14ac:dyDescent="0.25">
      <c r="A179" s="1400" t="s">
        <v>1286</v>
      </c>
      <c r="B179" s="1398"/>
      <c r="C179" s="1398">
        <v>30000</v>
      </c>
      <c r="D179" s="1398"/>
      <c r="E179" s="1398">
        <v>50000</v>
      </c>
      <c r="F179" s="1398"/>
      <c r="G179" s="1398">
        <v>100000</v>
      </c>
      <c r="H179" s="1398"/>
      <c r="I179" s="1398"/>
      <c r="J179" s="1376">
        <f t="shared" si="20"/>
        <v>180000</v>
      </c>
      <c r="K179" s="579"/>
      <c r="L179" s="579"/>
      <c r="M179" s="579"/>
      <c r="N179" s="579"/>
      <c r="O179" s="579"/>
      <c r="P179" s="579"/>
      <c r="Q179" s="579"/>
      <c r="R179" s="579"/>
      <c r="S179" s="579"/>
      <c r="T179" s="579"/>
      <c r="U179" s="579"/>
      <c r="V179" s="579"/>
      <c r="W179" s="579"/>
      <c r="X179" s="579"/>
      <c r="Y179" s="579"/>
      <c r="Z179" s="579"/>
      <c r="AA179" s="579"/>
      <c r="AB179" s="579"/>
    </row>
    <row r="180" spans="1:28" s="580" customFormat="1" ht="27.2" hidden="1" customHeight="1" x14ac:dyDescent="0.25">
      <c r="A180" s="1400" t="s">
        <v>1286</v>
      </c>
      <c r="B180" s="1398"/>
      <c r="C180" s="1398"/>
      <c r="D180" s="1398"/>
      <c r="E180" s="1398"/>
      <c r="F180" s="1398"/>
      <c r="G180" s="1398">
        <v>200000</v>
      </c>
      <c r="H180" s="1398"/>
      <c r="I180" s="1398"/>
      <c r="J180" s="1376">
        <f t="shared" si="20"/>
        <v>200000</v>
      </c>
      <c r="K180" s="579"/>
      <c r="L180" s="579"/>
      <c r="M180" s="579"/>
      <c r="N180" s="579"/>
      <c r="O180" s="579"/>
      <c r="P180" s="579"/>
      <c r="Q180" s="579"/>
      <c r="R180" s="579"/>
      <c r="S180" s="579"/>
      <c r="T180" s="579"/>
      <c r="U180" s="579"/>
      <c r="V180" s="579"/>
      <c r="W180" s="579"/>
      <c r="X180" s="579"/>
      <c r="Y180" s="579"/>
      <c r="Z180" s="579"/>
      <c r="AA180" s="579"/>
      <c r="AB180" s="579"/>
    </row>
    <row r="181" spans="1:28" s="580" customFormat="1" ht="18" customHeight="1" x14ac:dyDescent="0.25">
      <c r="A181" s="1400" t="s">
        <v>1919</v>
      </c>
      <c r="B181" s="1398"/>
      <c r="C181" s="1398">
        <v>30</v>
      </c>
      <c r="D181" s="1398"/>
      <c r="E181" s="1398">
        <v>50</v>
      </c>
      <c r="F181" s="1398"/>
      <c r="G181" s="1398">
        <v>300</v>
      </c>
      <c r="H181" s="1398">
        <f t="shared" ref="H181" si="26">SUM(H179:H180)</f>
        <v>0</v>
      </c>
      <c r="I181" s="1398"/>
      <c r="J181" s="1376">
        <f t="shared" si="20"/>
        <v>380</v>
      </c>
      <c r="K181" s="579"/>
      <c r="L181" s="579"/>
      <c r="M181" s="579"/>
      <c r="N181" s="579"/>
      <c r="O181" s="579"/>
      <c r="P181" s="579"/>
      <c r="Q181" s="579"/>
      <c r="R181" s="579"/>
      <c r="S181" s="579"/>
      <c r="T181" s="579"/>
      <c r="U181" s="579"/>
      <c r="V181" s="579"/>
      <c r="W181" s="579"/>
      <c r="X181" s="579"/>
      <c r="Y181" s="579"/>
      <c r="Z181" s="579"/>
      <c r="AA181" s="579"/>
      <c r="AB181" s="579"/>
    </row>
    <row r="182" spans="1:28" s="580" customFormat="1" ht="34.5" customHeight="1" x14ac:dyDescent="0.25">
      <c r="A182" s="1401" t="s">
        <v>1920</v>
      </c>
      <c r="B182" s="1398"/>
      <c r="C182" s="1398"/>
      <c r="D182" s="1398"/>
      <c r="E182" s="1398"/>
      <c r="F182" s="1398"/>
      <c r="G182" s="1398">
        <v>100</v>
      </c>
      <c r="H182" s="1398"/>
      <c r="I182" s="1398"/>
      <c r="J182" s="1376">
        <f t="shared" si="20"/>
        <v>100</v>
      </c>
      <c r="K182" s="579"/>
      <c r="L182" s="579"/>
      <c r="M182" s="579"/>
      <c r="N182" s="579"/>
      <c r="O182" s="579"/>
      <c r="P182" s="579"/>
      <c r="Q182" s="579"/>
      <c r="R182" s="579"/>
      <c r="S182" s="579"/>
      <c r="T182" s="579"/>
      <c r="U182" s="579"/>
      <c r="V182" s="579"/>
      <c r="W182" s="579"/>
      <c r="X182" s="579"/>
      <c r="Y182" s="579"/>
      <c r="Z182" s="579"/>
      <c r="AA182" s="579"/>
      <c r="AB182" s="579"/>
    </row>
    <row r="183" spans="1:28" s="580" customFormat="1" ht="15.75" hidden="1" x14ac:dyDescent="0.25">
      <c r="A183" s="1400" t="s">
        <v>1503</v>
      </c>
      <c r="B183" s="1398"/>
      <c r="C183" s="1398">
        <v>30000</v>
      </c>
      <c r="D183" s="1398"/>
      <c r="E183" s="1398"/>
      <c r="F183" s="1398"/>
      <c r="G183" s="1398">
        <v>100000</v>
      </c>
      <c r="H183" s="1398"/>
      <c r="I183" s="1398"/>
      <c r="J183" s="1376">
        <f t="shared" si="20"/>
        <v>130000</v>
      </c>
      <c r="K183" s="579"/>
      <c r="L183" s="579"/>
      <c r="M183" s="579"/>
      <c r="N183" s="579"/>
      <c r="O183" s="579"/>
      <c r="P183" s="579"/>
      <c r="Q183" s="579"/>
      <c r="R183" s="579"/>
      <c r="S183" s="579"/>
      <c r="T183" s="579"/>
      <c r="U183" s="579"/>
      <c r="V183" s="579"/>
      <c r="W183" s="579"/>
      <c r="X183" s="579"/>
      <c r="Y183" s="579"/>
      <c r="Z183" s="579"/>
      <c r="AA183" s="579"/>
      <c r="AB183" s="579"/>
    </row>
    <row r="184" spans="1:28" s="580" customFormat="1" ht="15.75" hidden="1" x14ac:dyDescent="0.25">
      <c r="A184" s="1400" t="s">
        <v>1503</v>
      </c>
      <c r="B184" s="1398"/>
      <c r="C184" s="1398">
        <v>100000</v>
      </c>
      <c r="D184" s="1398"/>
      <c r="E184" s="1398"/>
      <c r="F184" s="1398"/>
      <c r="G184" s="1398"/>
      <c r="H184" s="1398"/>
      <c r="I184" s="1398"/>
      <c r="J184" s="1376">
        <f t="shared" si="20"/>
        <v>100000</v>
      </c>
      <c r="K184" s="579"/>
      <c r="L184" s="579"/>
      <c r="M184" s="579"/>
      <c r="N184" s="579"/>
      <c r="O184" s="579"/>
      <c r="P184" s="579"/>
      <c r="Q184" s="579"/>
      <c r="R184" s="579"/>
      <c r="S184" s="579"/>
      <c r="T184" s="579"/>
      <c r="U184" s="579"/>
      <c r="V184" s="579"/>
      <c r="W184" s="579"/>
      <c r="X184" s="579"/>
      <c r="Y184" s="579"/>
      <c r="Z184" s="579"/>
      <c r="AA184" s="579"/>
      <c r="AB184" s="579"/>
    </row>
    <row r="185" spans="1:28" s="580" customFormat="1" ht="15.75" x14ac:dyDescent="0.25">
      <c r="A185" s="1400" t="s">
        <v>1921</v>
      </c>
      <c r="B185" s="1398"/>
      <c r="C185" s="1398">
        <v>130</v>
      </c>
      <c r="D185" s="1398"/>
      <c r="E185" s="1398"/>
      <c r="F185" s="1398"/>
      <c r="G185" s="1398">
        <v>100</v>
      </c>
      <c r="H185" s="1398">
        <f t="shared" ref="H185" si="27">SUM(H183:H184)</f>
        <v>0</v>
      </c>
      <c r="I185" s="1398"/>
      <c r="J185" s="1376">
        <f t="shared" si="20"/>
        <v>230</v>
      </c>
      <c r="K185" s="579"/>
      <c r="L185" s="579"/>
      <c r="M185" s="579"/>
      <c r="N185" s="579"/>
      <c r="O185" s="579"/>
      <c r="P185" s="579"/>
      <c r="Q185" s="579"/>
      <c r="R185" s="579"/>
      <c r="S185" s="579"/>
      <c r="T185" s="579"/>
      <c r="U185" s="579"/>
      <c r="V185" s="579"/>
      <c r="W185" s="579"/>
      <c r="X185" s="579"/>
      <c r="Y185" s="579"/>
      <c r="Z185" s="579"/>
      <c r="AA185" s="579"/>
      <c r="AB185" s="579"/>
    </row>
    <row r="186" spans="1:28" ht="32.25" customHeight="1" x14ac:dyDescent="0.2">
      <c r="A186" s="1402" t="s">
        <v>1922</v>
      </c>
      <c r="B186" s="1364"/>
      <c r="C186" s="1364">
        <v>50</v>
      </c>
      <c r="D186" s="1364">
        <v>64</v>
      </c>
      <c r="E186" s="1364"/>
      <c r="F186" s="1364"/>
      <c r="G186" s="1364">
        <v>100</v>
      </c>
      <c r="H186" s="1364"/>
      <c r="I186" s="1364"/>
      <c r="J186" s="1376">
        <f t="shared" si="20"/>
        <v>214</v>
      </c>
      <c r="K186" s="298"/>
      <c r="L186" s="298"/>
      <c r="M186" s="298"/>
      <c r="N186" s="298"/>
      <c r="O186" s="298"/>
      <c r="P186" s="298"/>
      <c r="Q186" s="298"/>
      <c r="R186" s="298"/>
      <c r="S186" s="298"/>
      <c r="T186" s="298"/>
      <c r="U186" s="298"/>
      <c r="V186" s="298"/>
      <c r="W186" s="298"/>
      <c r="X186" s="298"/>
      <c r="Y186" s="298"/>
      <c r="Z186" s="298"/>
      <c r="AA186" s="298"/>
      <c r="AB186" s="298"/>
    </row>
    <row r="187" spans="1:28" ht="15" x14ac:dyDescent="0.2">
      <c r="A187" s="1395" t="s">
        <v>1923</v>
      </c>
      <c r="B187" s="1393"/>
      <c r="C187" s="1393">
        <v>100</v>
      </c>
      <c r="D187" s="1393"/>
      <c r="E187" s="1393"/>
      <c r="F187" s="1393"/>
      <c r="G187" s="1393">
        <v>200</v>
      </c>
      <c r="H187" s="1393"/>
      <c r="I187" s="1393"/>
      <c r="J187" s="1376">
        <f t="shared" si="20"/>
        <v>300</v>
      </c>
      <c r="K187" s="298"/>
      <c r="L187" s="298"/>
      <c r="M187" s="298"/>
      <c r="N187" s="298"/>
      <c r="O187" s="298"/>
      <c r="P187" s="298"/>
      <c r="Q187" s="298"/>
      <c r="R187" s="298"/>
      <c r="S187" s="298"/>
      <c r="T187" s="298"/>
      <c r="U187" s="298"/>
      <c r="V187" s="298"/>
      <c r="W187" s="298"/>
      <c r="X187" s="298"/>
      <c r="Y187" s="298"/>
      <c r="Z187" s="298"/>
      <c r="AA187" s="298"/>
      <c r="AB187" s="298"/>
    </row>
    <row r="188" spans="1:28" s="580" customFormat="1" ht="15.75" hidden="1" x14ac:dyDescent="0.25">
      <c r="A188" s="1400" t="s">
        <v>967</v>
      </c>
      <c r="B188" s="1398"/>
      <c r="C188" s="1398">
        <v>55000</v>
      </c>
      <c r="D188" s="1398">
        <v>100000</v>
      </c>
      <c r="E188" s="1398">
        <v>60000</v>
      </c>
      <c r="F188" s="1398"/>
      <c r="G188" s="1398"/>
      <c r="H188" s="1398"/>
      <c r="I188" s="1398"/>
      <c r="J188" s="1376">
        <f t="shared" si="20"/>
        <v>215000</v>
      </c>
      <c r="K188" s="579"/>
      <c r="L188" s="579"/>
      <c r="M188" s="579"/>
      <c r="N188" s="579"/>
      <c r="O188" s="579"/>
      <c r="P188" s="579"/>
      <c r="Q188" s="579"/>
      <c r="R188" s="579"/>
      <c r="S188" s="579"/>
      <c r="T188" s="579"/>
      <c r="U188" s="579"/>
      <c r="V188" s="579"/>
      <c r="W188" s="579"/>
      <c r="X188" s="579"/>
      <c r="Y188" s="579"/>
      <c r="Z188" s="579"/>
      <c r="AA188" s="579"/>
      <c r="AB188" s="579"/>
    </row>
    <row r="189" spans="1:28" s="580" customFormat="1" ht="15.75" hidden="1" x14ac:dyDescent="0.25">
      <c r="A189" s="1400" t="s">
        <v>967</v>
      </c>
      <c r="B189" s="1398"/>
      <c r="C189" s="1398"/>
      <c r="D189" s="1398">
        <v>80000</v>
      </c>
      <c r="E189" s="1398"/>
      <c r="F189" s="1398"/>
      <c r="G189" s="1398"/>
      <c r="H189" s="1398"/>
      <c r="I189" s="1398"/>
      <c r="J189" s="1376">
        <f t="shared" si="20"/>
        <v>80000</v>
      </c>
      <c r="K189" s="579"/>
      <c r="L189" s="579"/>
      <c r="M189" s="579"/>
      <c r="N189" s="579"/>
      <c r="O189" s="579"/>
      <c r="P189" s="579"/>
      <c r="Q189" s="579"/>
      <c r="R189" s="579"/>
      <c r="S189" s="579"/>
      <c r="T189" s="579"/>
      <c r="U189" s="579"/>
      <c r="V189" s="579"/>
      <c r="W189" s="579"/>
      <c r="X189" s="579"/>
      <c r="Y189" s="579"/>
      <c r="Z189" s="579"/>
      <c r="AA189" s="579"/>
      <c r="AB189" s="579"/>
    </row>
    <row r="190" spans="1:28" s="580" customFormat="1" ht="15.75" hidden="1" x14ac:dyDescent="0.25">
      <c r="A190" s="1400" t="s">
        <v>967</v>
      </c>
      <c r="B190" s="1398"/>
      <c r="C190" s="1398"/>
      <c r="D190" s="1398"/>
      <c r="E190" s="1398"/>
      <c r="F190" s="1398"/>
      <c r="G190" s="1398"/>
      <c r="H190" s="1398"/>
      <c r="I190" s="1398"/>
      <c r="J190" s="1376">
        <f t="shared" si="20"/>
        <v>0</v>
      </c>
      <c r="K190" s="579"/>
      <c r="L190" s="579"/>
      <c r="M190" s="579"/>
      <c r="N190" s="579"/>
      <c r="O190" s="579"/>
      <c r="P190" s="579"/>
      <c r="Q190" s="579"/>
      <c r="R190" s="579"/>
      <c r="S190" s="579"/>
      <c r="T190" s="579"/>
      <c r="U190" s="579"/>
      <c r="V190" s="579"/>
      <c r="W190" s="579"/>
      <c r="X190" s="579"/>
      <c r="Y190" s="579"/>
      <c r="Z190" s="579"/>
      <c r="AA190" s="579"/>
      <c r="AB190" s="579"/>
    </row>
    <row r="191" spans="1:28" s="580" customFormat="1" ht="15.75" hidden="1" x14ac:dyDescent="0.25">
      <c r="A191" s="1400" t="s">
        <v>967</v>
      </c>
      <c r="B191" s="1398"/>
      <c r="C191" s="1398"/>
      <c r="D191" s="1398"/>
      <c r="E191" s="1398"/>
      <c r="F191" s="1398"/>
      <c r="G191" s="1398"/>
      <c r="H191" s="1398"/>
      <c r="I191" s="1393">
        <v>60000</v>
      </c>
      <c r="J191" s="1376">
        <f t="shared" si="20"/>
        <v>60000</v>
      </c>
      <c r="K191" s="579"/>
      <c r="L191" s="579"/>
      <c r="M191" s="579"/>
      <c r="N191" s="579"/>
      <c r="O191" s="579"/>
      <c r="P191" s="579"/>
      <c r="Q191" s="579"/>
      <c r="R191" s="579"/>
      <c r="S191" s="579"/>
      <c r="T191" s="579"/>
      <c r="U191" s="579"/>
      <c r="V191" s="579"/>
      <c r="W191" s="579"/>
      <c r="X191" s="579"/>
      <c r="Y191" s="579"/>
      <c r="Z191" s="579"/>
      <c r="AA191" s="579"/>
      <c r="AB191" s="579"/>
    </row>
    <row r="192" spans="1:28" s="580" customFormat="1" ht="15.75" hidden="1" x14ac:dyDescent="0.25">
      <c r="A192" s="1400" t="s">
        <v>966</v>
      </c>
      <c r="B192" s="1398"/>
      <c r="C192" s="1393">
        <v>600000</v>
      </c>
      <c r="D192" s="1398"/>
      <c r="E192" s="1398"/>
      <c r="F192" s="1398"/>
      <c r="G192" s="1398"/>
      <c r="H192" s="1398"/>
      <c r="I192" s="1393">
        <v>1321000</v>
      </c>
      <c r="J192" s="1376">
        <f t="shared" si="20"/>
        <v>1921000</v>
      </c>
      <c r="K192" s="579"/>
      <c r="L192" s="579"/>
      <c r="M192" s="579"/>
      <c r="N192" s="579"/>
      <c r="O192" s="579"/>
      <c r="P192" s="579"/>
      <c r="Q192" s="579"/>
      <c r="R192" s="579"/>
      <c r="S192" s="579"/>
      <c r="T192" s="579"/>
      <c r="U192" s="579"/>
      <c r="V192" s="579"/>
      <c r="W192" s="579"/>
      <c r="X192" s="579"/>
      <c r="Y192" s="579"/>
      <c r="Z192" s="579"/>
      <c r="AA192" s="579"/>
      <c r="AB192" s="579"/>
    </row>
    <row r="193" spans="1:28" s="580" customFormat="1" ht="15.75" x14ac:dyDescent="0.25">
      <c r="A193" s="1400" t="s">
        <v>966</v>
      </c>
      <c r="B193" s="1398"/>
      <c r="C193" s="1398">
        <v>655</v>
      </c>
      <c r="D193" s="1398">
        <v>180</v>
      </c>
      <c r="E193" s="1398">
        <v>60</v>
      </c>
      <c r="F193" s="1398"/>
      <c r="G193" s="1398"/>
      <c r="H193" s="1398">
        <f t="shared" ref="H193" si="28">SUM(H188:H192)</f>
        <v>0</v>
      </c>
      <c r="I193" s="1398">
        <v>1381</v>
      </c>
      <c r="J193" s="1376">
        <f t="shared" si="20"/>
        <v>2276</v>
      </c>
      <c r="K193" s="579"/>
      <c r="L193" s="579"/>
      <c r="M193" s="579"/>
      <c r="N193" s="579"/>
      <c r="O193" s="579"/>
      <c r="P193" s="579"/>
      <c r="Q193" s="579"/>
      <c r="R193" s="579"/>
      <c r="S193" s="579"/>
      <c r="T193" s="579"/>
      <c r="U193" s="579"/>
      <c r="V193" s="579"/>
      <c r="W193" s="579"/>
      <c r="X193" s="579"/>
      <c r="Y193" s="579"/>
      <c r="Z193" s="579"/>
      <c r="AA193" s="579"/>
      <c r="AB193" s="579"/>
    </row>
    <row r="194" spans="1:28" ht="15" hidden="1" x14ac:dyDescent="0.2">
      <c r="A194" s="1395" t="s">
        <v>1924</v>
      </c>
      <c r="B194" s="1393"/>
      <c r="C194" s="1393">
        <v>50000</v>
      </c>
      <c r="D194" s="1393"/>
      <c r="E194" s="1393"/>
      <c r="F194" s="1393"/>
      <c r="G194" s="1393">
        <v>100000</v>
      </c>
      <c r="H194" s="1393"/>
      <c r="I194" s="1393">
        <v>200000</v>
      </c>
      <c r="J194" s="1376">
        <f t="shared" si="20"/>
        <v>350000</v>
      </c>
      <c r="K194" s="298"/>
      <c r="L194" s="298"/>
      <c r="M194" s="298"/>
      <c r="N194" s="298"/>
      <c r="O194" s="298"/>
      <c r="P194" s="298"/>
      <c r="Q194" s="298"/>
      <c r="R194" s="298"/>
      <c r="S194" s="298"/>
      <c r="T194" s="298"/>
      <c r="U194" s="298"/>
      <c r="V194" s="298"/>
      <c r="W194" s="298"/>
      <c r="X194" s="298"/>
      <c r="Y194" s="298"/>
      <c r="Z194" s="298"/>
      <c r="AA194" s="298"/>
      <c r="AB194" s="298"/>
    </row>
    <row r="195" spans="1:28" ht="15" hidden="1" x14ac:dyDescent="0.2">
      <c r="A195" s="1395" t="s">
        <v>1924</v>
      </c>
      <c r="B195" s="1393"/>
      <c r="C195" s="1393"/>
      <c r="D195" s="1393"/>
      <c r="E195" s="1393"/>
      <c r="F195" s="1393"/>
      <c r="G195" s="1393"/>
      <c r="H195" s="1393"/>
      <c r="I195" s="1393">
        <v>230000</v>
      </c>
      <c r="J195" s="1376">
        <f t="shared" si="20"/>
        <v>230000</v>
      </c>
      <c r="K195" s="298"/>
      <c r="L195" s="298"/>
      <c r="M195" s="298"/>
      <c r="N195" s="298"/>
      <c r="O195" s="298"/>
      <c r="P195" s="298"/>
      <c r="Q195" s="298"/>
      <c r="R195" s="298"/>
      <c r="S195" s="298"/>
      <c r="T195" s="298"/>
      <c r="U195" s="298"/>
      <c r="V195" s="298"/>
      <c r="W195" s="298"/>
      <c r="X195" s="298"/>
      <c r="Y195" s="298"/>
      <c r="Z195" s="298"/>
      <c r="AA195" s="298"/>
      <c r="AB195" s="298"/>
    </row>
    <row r="196" spans="1:28" ht="15" x14ac:dyDescent="0.2">
      <c r="A196" s="1395" t="s">
        <v>1925</v>
      </c>
      <c r="B196" s="1393"/>
      <c r="C196" s="1393">
        <v>50</v>
      </c>
      <c r="D196" s="1393"/>
      <c r="E196" s="1393"/>
      <c r="F196" s="1393"/>
      <c r="G196" s="1393">
        <v>100</v>
      </c>
      <c r="H196" s="1393">
        <f t="shared" ref="H196" si="29">SUM(H194:H195)</f>
        <v>0</v>
      </c>
      <c r="I196" s="1393">
        <v>430</v>
      </c>
      <c r="J196" s="1376">
        <f t="shared" si="20"/>
        <v>580</v>
      </c>
      <c r="K196" s="298"/>
      <c r="L196" s="298"/>
      <c r="M196" s="298"/>
      <c r="N196" s="298"/>
      <c r="O196" s="298"/>
      <c r="P196" s="298"/>
      <c r="Q196" s="298"/>
      <c r="R196" s="298"/>
      <c r="S196" s="298"/>
      <c r="T196" s="298"/>
      <c r="U196" s="298"/>
      <c r="V196" s="298"/>
      <c r="W196" s="298"/>
      <c r="X196" s="298"/>
      <c r="Y196" s="298"/>
      <c r="Z196" s="298"/>
      <c r="AA196" s="298"/>
      <c r="AB196" s="298"/>
    </row>
    <row r="197" spans="1:28" ht="15" hidden="1" x14ac:dyDescent="0.2">
      <c r="A197" s="1395" t="s">
        <v>968</v>
      </c>
      <c r="B197" s="1393"/>
      <c r="C197" s="1393"/>
      <c r="D197" s="1393"/>
      <c r="E197" s="1393"/>
      <c r="F197" s="1393"/>
      <c r="G197" s="1393"/>
      <c r="H197" s="1393"/>
      <c r="I197" s="1393"/>
      <c r="J197" s="1376">
        <f t="shared" si="20"/>
        <v>0</v>
      </c>
      <c r="K197" s="298"/>
      <c r="L197" s="298"/>
      <c r="M197" s="298"/>
      <c r="N197" s="298"/>
      <c r="O197" s="298"/>
      <c r="P197" s="298"/>
      <c r="Q197" s="298"/>
      <c r="R197" s="298"/>
      <c r="S197" s="298"/>
      <c r="T197" s="298"/>
      <c r="U197" s="298"/>
      <c r="V197" s="298"/>
      <c r="W197" s="298"/>
      <c r="X197" s="298"/>
      <c r="Y197" s="298"/>
      <c r="Z197" s="298"/>
      <c r="AA197" s="298"/>
      <c r="AB197" s="298"/>
    </row>
    <row r="198" spans="1:28" ht="15" hidden="1" x14ac:dyDescent="0.2">
      <c r="A198" s="1395" t="s">
        <v>969</v>
      </c>
      <c r="B198" s="1393"/>
      <c r="C198" s="1393"/>
      <c r="D198" s="1393"/>
      <c r="E198" s="1393"/>
      <c r="F198" s="1393"/>
      <c r="G198" s="1393"/>
      <c r="H198" s="1393"/>
      <c r="I198" s="1393"/>
      <c r="J198" s="1376">
        <f t="shared" si="20"/>
        <v>0</v>
      </c>
      <c r="K198" s="298"/>
      <c r="L198" s="298"/>
      <c r="M198" s="298"/>
      <c r="N198" s="298"/>
      <c r="O198" s="298"/>
      <c r="P198" s="298"/>
      <c r="Q198" s="298"/>
      <c r="R198" s="298"/>
      <c r="S198" s="298"/>
      <c r="T198" s="298"/>
      <c r="U198" s="298"/>
      <c r="V198" s="298"/>
      <c r="W198" s="298"/>
      <c r="X198" s="298"/>
      <c r="Y198" s="298"/>
      <c r="Z198" s="298"/>
      <c r="AA198" s="298"/>
      <c r="AB198" s="298"/>
    </row>
    <row r="199" spans="1:28" ht="15" x14ac:dyDescent="0.2">
      <c r="A199" s="1362" t="s">
        <v>1926</v>
      </c>
      <c r="B199" s="1393"/>
      <c r="C199" s="1393"/>
      <c r="D199" s="1393"/>
      <c r="E199" s="1393"/>
      <c r="F199" s="1393"/>
      <c r="G199" s="1393">
        <v>100</v>
      </c>
      <c r="H199" s="1393"/>
      <c r="I199" s="1393">
        <v>5000</v>
      </c>
      <c r="J199" s="1376">
        <f t="shared" si="20"/>
        <v>5100</v>
      </c>
      <c r="K199" s="298"/>
      <c r="L199" s="298"/>
      <c r="M199" s="298"/>
      <c r="N199" s="298"/>
      <c r="O199" s="298"/>
      <c r="P199" s="298"/>
      <c r="Q199" s="298"/>
      <c r="R199" s="298"/>
      <c r="S199" s="298"/>
      <c r="T199" s="298"/>
      <c r="U199" s="298"/>
      <c r="V199" s="298"/>
      <c r="W199" s="298"/>
      <c r="X199" s="298"/>
      <c r="Y199" s="298"/>
      <c r="Z199" s="298"/>
      <c r="AA199" s="298"/>
      <c r="AB199" s="298"/>
    </row>
    <row r="200" spans="1:28" ht="15" hidden="1" x14ac:dyDescent="0.2">
      <c r="A200" s="1394" t="s">
        <v>1287</v>
      </c>
      <c r="B200" s="1393"/>
      <c r="C200" s="1393">
        <v>1000000</v>
      </c>
      <c r="D200" s="1393"/>
      <c r="E200" s="1393"/>
      <c r="F200" s="1393"/>
      <c r="G200" s="1393">
        <v>160000</v>
      </c>
      <c r="H200" s="1393"/>
      <c r="I200" s="1393">
        <v>800000</v>
      </c>
      <c r="J200" s="1376">
        <f t="shared" si="20"/>
        <v>1960000</v>
      </c>
      <c r="K200" s="298"/>
      <c r="L200" s="298"/>
      <c r="M200" s="298"/>
      <c r="N200" s="298"/>
      <c r="O200" s="298"/>
      <c r="P200" s="298"/>
      <c r="Q200" s="298"/>
      <c r="R200" s="298"/>
      <c r="S200" s="298"/>
      <c r="T200" s="298"/>
      <c r="U200" s="298"/>
      <c r="V200" s="298"/>
      <c r="W200" s="298"/>
      <c r="X200" s="298"/>
      <c r="Y200" s="298"/>
      <c r="Z200" s="298"/>
      <c r="AA200" s="298"/>
      <c r="AB200" s="298"/>
    </row>
    <row r="201" spans="1:28" ht="15" hidden="1" x14ac:dyDescent="0.2">
      <c r="A201" s="1394" t="s">
        <v>1287</v>
      </c>
      <c r="B201" s="1393"/>
      <c r="C201" s="1393"/>
      <c r="D201" s="1393"/>
      <c r="E201" s="1393"/>
      <c r="F201" s="1393"/>
      <c r="G201" s="1393">
        <v>-10000</v>
      </c>
      <c r="H201" s="1393"/>
      <c r="I201" s="1393">
        <v>400000</v>
      </c>
      <c r="J201" s="1376">
        <f t="shared" ref="J201:J264" si="30">SUM(B201:I201)</f>
        <v>390000</v>
      </c>
      <c r="K201" s="298"/>
      <c r="L201" s="298"/>
      <c r="M201" s="298"/>
      <c r="N201" s="298"/>
      <c r="O201" s="298"/>
      <c r="P201" s="298"/>
      <c r="Q201" s="298"/>
      <c r="R201" s="298"/>
      <c r="S201" s="298"/>
      <c r="T201" s="298"/>
      <c r="U201" s="298"/>
      <c r="V201" s="298"/>
      <c r="W201" s="298"/>
      <c r="X201" s="298"/>
      <c r="Y201" s="298"/>
      <c r="Z201" s="298"/>
      <c r="AA201" s="298"/>
      <c r="AB201" s="298"/>
    </row>
    <row r="202" spans="1:28" ht="15" hidden="1" x14ac:dyDescent="0.2">
      <c r="A202" s="1394" t="s">
        <v>1287</v>
      </c>
      <c r="B202" s="1393"/>
      <c r="C202" s="1393">
        <v>150000</v>
      </c>
      <c r="D202" s="1393"/>
      <c r="E202" s="1393"/>
      <c r="F202" s="1393"/>
      <c r="G202" s="1393">
        <v>180000</v>
      </c>
      <c r="H202" s="1393"/>
      <c r="I202" s="1393">
        <v>400000</v>
      </c>
      <c r="J202" s="1376">
        <f t="shared" si="30"/>
        <v>730000</v>
      </c>
      <c r="K202" s="298"/>
      <c r="L202" s="298"/>
      <c r="M202" s="298"/>
      <c r="N202" s="298"/>
      <c r="O202" s="298"/>
      <c r="P202" s="298"/>
      <c r="Q202" s="298"/>
      <c r="R202" s="298"/>
      <c r="S202" s="298"/>
      <c r="T202" s="298"/>
      <c r="U202" s="298"/>
      <c r="V202" s="298"/>
      <c r="W202" s="298"/>
      <c r="X202" s="298"/>
      <c r="Y202" s="298"/>
      <c r="Z202" s="298"/>
      <c r="AA202" s="298"/>
      <c r="AB202" s="298"/>
    </row>
    <row r="203" spans="1:28" ht="15" x14ac:dyDescent="0.2">
      <c r="A203" s="1394" t="s">
        <v>1927</v>
      </c>
      <c r="B203" s="1393"/>
      <c r="C203" s="1393">
        <v>1150</v>
      </c>
      <c r="D203" s="1393"/>
      <c r="E203" s="1393"/>
      <c r="F203" s="1393"/>
      <c r="G203" s="1393">
        <v>330</v>
      </c>
      <c r="H203" s="1393">
        <f t="shared" ref="H203" si="31">SUM(H200)</f>
        <v>0</v>
      </c>
      <c r="I203" s="1393">
        <v>1600</v>
      </c>
      <c r="J203" s="1376">
        <f t="shared" si="30"/>
        <v>3080</v>
      </c>
      <c r="K203" s="298"/>
      <c r="L203" s="298"/>
      <c r="M203" s="298"/>
      <c r="N203" s="298"/>
      <c r="O203" s="298"/>
      <c r="P203" s="298"/>
      <c r="Q203" s="298"/>
      <c r="R203" s="298"/>
      <c r="S203" s="298"/>
      <c r="T203" s="298"/>
      <c r="U203" s="298"/>
      <c r="V203" s="298"/>
      <c r="W203" s="298"/>
      <c r="X203" s="298"/>
      <c r="Y203" s="298"/>
      <c r="Z203" s="298"/>
      <c r="AA203" s="298"/>
      <c r="AB203" s="298"/>
    </row>
    <row r="204" spans="1:28" ht="18.600000000000001" hidden="1" customHeight="1" x14ac:dyDescent="0.2">
      <c r="A204" s="1362" t="s">
        <v>1928</v>
      </c>
      <c r="B204" s="1393"/>
      <c r="C204" s="1393"/>
      <c r="D204" s="1393"/>
      <c r="E204" s="1393">
        <v>70000</v>
      </c>
      <c r="F204" s="1393"/>
      <c r="G204" s="1393">
        <v>100000</v>
      </c>
      <c r="H204" s="1393"/>
      <c r="I204" s="1393">
        <v>300000</v>
      </c>
      <c r="J204" s="1376">
        <f t="shared" si="30"/>
        <v>470000</v>
      </c>
      <c r="K204" s="298"/>
      <c r="L204" s="298"/>
      <c r="M204" s="298"/>
      <c r="N204" s="298"/>
      <c r="O204" s="298"/>
      <c r="P204" s="298"/>
      <c r="Q204" s="298"/>
      <c r="R204" s="298"/>
      <c r="S204" s="298"/>
      <c r="T204" s="298"/>
      <c r="U204" s="298"/>
      <c r="V204" s="298"/>
      <c r="W204" s="298"/>
      <c r="X204" s="298"/>
      <c r="Y204" s="298"/>
      <c r="Z204" s="298"/>
      <c r="AA204" s="298"/>
      <c r="AB204" s="298"/>
    </row>
    <row r="205" spans="1:28" ht="18.600000000000001" hidden="1" customHeight="1" x14ac:dyDescent="0.2">
      <c r="A205" s="1362" t="s">
        <v>1928</v>
      </c>
      <c r="B205" s="1393"/>
      <c r="C205" s="1393"/>
      <c r="D205" s="1393"/>
      <c r="E205" s="1393"/>
      <c r="F205" s="1393">
        <v>200000</v>
      </c>
      <c r="G205" s="1393"/>
      <c r="H205" s="1393"/>
      <c r="I205" s="1393"/>
      <c r="J205" s="1376">
        <f t="shared" si="30"/>
        <v>200000</v>
      </c>
      <c r="K205" s="298"/>
      <c r="L205" s="298"/>
      <c r="M205" s="298"/>
      <c r="N205" s="298"/>
      <c r="O205" s="298"/>
      <c r="P205" s="298"/>
      <c r="Q205" s="298"/>
      <c r="R205" s="298"/>
      <c r="S205" s="298"/>
      <c r="T205" s="298"/>
      <c r="U205" s="298"/>
      <c r="V205" s="298"/>
      <c r="W205" s="298"/>
      <c r="X205" s="298"/>
      <c r="Y205" s="298"/>
      <c r="Z205" s="298"/>
      <c r="AA205" s="298"/>
      <c r="AB205" s="298"/>
    </row>
    <row r="206" spans="1:28" ht="18.600000000000001" customHeight="1" x14ac:dyDescent="0.2">
      <c r="A206" s="1362" t="s">
        <v>1929</v>
      </c>
      <c r="B206" s="1393"/>
      <c r="C206" s="1393"/>
      <c r="D206" s="1393"/>
      <c r="E206" s="1393">
        <v>70</v>
      </c>
      <c r="F206" s="1393">
        <v>200</v>
      </c>
      <c r="G206" s="1393">
        <v>100</v>
      </c>
      <c r="H206" s="1393">
        <f t="shared" ref="H206" si="32">SUM(H204:H205)</f>
        <v>0</v>
      </c>
      <c r="I206" s="1393">
        <v>300</v>
      </c>
      <c r="J206" s="1376">
        <f t="shared" si="30"/>
        <v>670</v>
      </c>
      <c r="K206" s="298"/>
      <c r="L206" s="298"/>
      <c r="M206" s="298"/>
      <c r="N206" s="298"/>
      <c r="O206" s="298"/>
      <c r="P206" s="298"/>
      <c r="Q206" s="298"/>
      <c r="R206" s="298"/>
      <c r="S206" s="298"/>
      <c r="T206" s="298"/>
      <c r="U206" s="298"/>
      <c r="V206" s="298"/>
      <c r="W206" s="298"/>
      <c r="X206" s="298"/>
      <c r="Y206" s="298"/>
      <c r="Z206" s="298"/>
      <c r="AA206" s="298"/>
      <c r="AB206" s="298"/>
    </row>
    <row r="207" spans="1:28" ht="15.6" customHeight="1" x14ac:dyDescent="0.2">
      <c r="A207" s="1362" t="s">
        <v>1930</v>
      </c>
      <c r="B207" s="1393"/>
      <c r="C207" s="1393">
        <v>1000</v>
      </c>
      <c r="D207" s="1393"/>
      <c r="E207" s="1393"/>
      <c r="F207" s="1393"/>
      <c r="G207" s="1393"/>
      <c r="H207" s="1393"/>
      <c r="I207" s="1393"/>
      <c r="J207" s="1376">
        <f t="shared" si="30"/>
        <v>1000</v>
      </c>
      <c r="K207" s="298"/>
      <c r="L207" s="298"/>
      <c r="M207" s="298"/>
      <c r="N207" s="298"/>
      <c r="O207" s="298"/>
      <c r="P207" s="298"/>
      <c r="Q207" s="298"/>
      <c r="R207" s="298"/>
      <c r="S207" s="298"/>
      <c r="T207" s="298"/>
      <c r="U207" s="298"/>
      <c r="V207" s="298"/>
      <c r="W207" s="298"/>
      <c r="X207" s="298"/>
      <c r="Y207" s="298"/>
      <c r="Z207" s="298"/>
      <c r="AA207" s="298"/>
      <c r="AB207" s="298"/>
    </row>
    <row r="208" spans="1:28" ht="15" hidden="1" x14ac:dyDescent="0.2">
      <c r="A208" s="1362" t="s">
        <v>1123</v>
      </c>
      <c r="B208" s="1393"/>
      <c r="C208" s="1393"/>
      <c r="D208" s="1393"/>
      <c r="E208" s="1393"/>
      <c r="F208" s="1393"/>
      <c r="G208" s="1393"/>
      <c r="H208" s="1393"/>
      <c r="I208" s="1393"/>
      <c r="J208" s="1376">
        <f t="shared" si="30"/>
        <v>0</v>
      </c>
      <c r="K208" s="298"/>
      <c r="L208" s="298"/>
      <c r="M208" s="298"/>
      <c r="N208" s="298"/>
      <c r="O208" s="298"/>
      <c r="P208" s="298"/>
      <c r="Q208" s="298"/>
      <c r="R208" s="298"/>
      <c r="S208" s="298"/>
      <c r="T208" s="298"/>
      <c r="U208" s="298"/>
      <c r="V208" s="298"/>
      <c r="W208" s="298"/>
      <c r="X208" s="298"/>
      <c r="Y208" s="298"/>
      <c r="Z208" s="298"/>
      <c r="AA208" s="298"/>
      <c r="AB208" s="298"/>
    </row>
    <row r="209" spans="1:28" ht="16.149999999999999" hidden="1" customHeight="1" x14ac:dyDescent="0.2">
      <c r="A209" s="1362" t="s">
        <v>1365</v>
      </c>
      <c r="B209" s="1393"/>
      <c r="C209" s="1393"/>
      <c r="D209" s="1393"/>
      <c r="E209" s="1393"/>
      <c r="F209" s="1393"/>
      <c r="G209" s="1393"/>
      <c r="H209" s="1393"/>
      <c r="I209" s="1393"/>
      <c r="J209" s="1376">
        <f t="shared" si="30"/>
        <v>0</v>
      </c>
      <c r="K209" s="298"/>
      <c r="L209" s="298"/>
      <c r="M209" s="298"/>
      <c r="N209" s="298"/>
      <c r="O209" s="298"/>
      <c r="P209" s="298"/>
      <c r="Q209" s="298"/>
      <c r="R209" s="298"/>
      <c r="S209" s="298"/>
      <c r="T209" s="298"/>
      <c r="U209" s="298"/>
      <c r="V209" s="298"/>
      <c r="W209" s="298"/>
      <c r="X209" s="298"/>
      <c r="Y209" s="298"/>
      <c r="Z209" s="298"/>
      <c r="AA209" s="298"/>
      <c r="AB209" s="298"/>
    </row>
    <row r="210" spans="1:28" ht="15" hidden="1" x14ac:dyDescent="0.2">
      <c r="A210" s="1394" t="s">
        <v>970</v>
      </c>
      <c r="B210" s="1393"/>
      <c r="C210" s="1393"/>
      <c r="D210" s="1393"/>
      <c r="E210" s="1393"/>
      <c r="F210" s="1393"/>
      <c r="G210" s="1393"/>
      <c r="H210" s="1393"/>
      <c r="I210" s="1393"/>
      <c r="J210" s="1376">
        <f t="shared" si="30"/>
        <v>0</v>
      </c>
      <c r="K210" s="298"/>
      <c r="L210" s="298"/>
      <c r="M210" s="298"/>
      <c r="N210" s="298"/>
      <c r="O210" s="298"/>
      <c r="P210" s="298"/>
      <c r="Q210" s="298"/>
      <c r="R210" s="298"/>
      <c r="S210" s="298"/>
      <c r="T210" s="298"/>
      <c r="U210" s="298"/>
      <c r="V210" s="298"/>
      <c r="W210" s="298"/>
      <c r="X210" s="298"/>
      <c r="Y210" s="298"/>
      <c r="Z210" s="298"/>
      <c r="AA210" s="298"/>
      <c r="AB210" s="298"/>
    </row>
    <row r="211" spans="1:28" ht="15" hidden="1" x14ac:dyDescent="0.2">
      <c r="A211" s="1394" t="s">
        <v>972</v>
      </c>
      <c r="B211" s="1393"/>
      <c r="C211" s="1393"/>
      <c r="D211" s="1393"/>
      <c r="E211" s="1393"/>
      <c r="F211" s="1393"/>
      <c r="G211" s="1393"/>
      <c r="H211" s="1393"/>
      <c r="I211" s="1393"/>
      <c r="J211" s="1376">
        <f t="shared" si="30"/>
        <v>0</v>
      </c>
      <c r="K211" s="298"/>
      <c r="L211" s="298"/>
      <c r="M211" s="298"/>
      <c r="N211" s="298"/>
      <c r="O211" s="298"/>
      <c r="P211" s="298"/>
      <c r="Q211" s="298"/>
      <c r="R211" s="298"/>
      <c r="S211" s="298"/>
      <c r="T211" s="298"/>
      <c r="U211" s="298"/>
      <c r="V211" s="298"/>
      <c r="W211" s="298"/>
      <c r="X211" s="298"/>
      <c r="Y211" s="298"/>
      <c r="Z211" s="298"/>
      <c r="AA211" s="298"/>
      <c r="AB211" s="298"/>
    </row>
    <row r="212" spans="1:28" ht="30" hidden="1" x14ac:dyDescent="0.2">
      <c r="A212" s="1362" t="s">
        <v>1504</v>
      </c>
      <c r="B212" s="1393"/>
      <c r="C212" s="1393"/>
      <c r="D212" s="1393"/>
      <c r="E212" s="1393"/>
      <c r="F212" s="1393"/>
      <c r="G212" s="1393"/>
      <c r="H212" s="1393"/>
      <c r="I212" s="1393"/>
      <c r="J212" s="1376">
        <f t="shared" si="30"/>
        <v>0</v>
      </c>
      <c r="K212" s="298"/>
      <c r="L212" s="298"/>
      <c r="M212" s="298"/>
      <c r="N212" s="298"/>
      <c r="O212" s="298"/>
      <c r="P212" s="298"/>
      <c r="Q212" s="298"/>
      <c r="R212" s="298"/>
      <c r="S212" s="298"/>
      <c r="T212" s="298"/>
      <c r="U212" s="298"/>
      <c r="V212" s="298"/>
      <c r="W212" s="298"/>
      <c r="X212" s="298"/>
      <c r="Y212" s="298"/>
      <c r="Z212" s="298"/>
      <c r="AA212" s="298"/>
      <c r="AB212" s="298"/>
    </row>
    <row r="213" spans="1:28" ht="15" hidden="1" x14ac:dyDescent="0.2">
      <c r="A213" s="1362" t="s">
        <v>971</v>
      </c>
      <c r="B213" s="1393"/>
      <c r="C213" s="1393"/>
      <c r="D213" s="1393"/>
      <c r="E213" s="1393"/>
      <c r="F213" s="1393"/>
      <c r="G213" s="1393"/>
      <c r="H213" s="1393"/>
      <c r="I213" s="1393"/>
      <c r="J213" s="1376">
        <f t="shared" si="30"/>
        <v>0</v>
      </c>
      <c r="K213" s="298"/>
      <c r="L213" s="298"/>
      <c r="M213" s="298"/>
      <c r="N213" s="298"/>
      <c r="O213" s="298"/>
      <c r="P213" s="298"/>
      <c r="Q213" s="298"/>
      <c r="R213" s="298"/>
      <c r="S213" s="298"/>
      <c r="T213" s="298"/>
      <c r="U213" s="298"/>
      <c r="V213" s="298"/>
      <c r="W213" s="298"/>
      <c r="X213" s="298"/>
      <c r="Y213" s="298"/>
      <c r="Z213" s="298"/>
      <c r="AA213" s="298"/>
      <c r="AB213" s="298"/>
    </row>
    <row r="214" spans="1:28" ht="15" hidden="1" x14ac:dyDescent="0.2">
      <c r="A214" s="1394" t="s">
        <v>1931</v>
      </c>
      <c r="B214" s="1393"/>
      <c r="C214" s="1393"/>
      <c r="D214" s="1393"/>
      <c r="E214" s="1393"/>
      <c r="F214" s="1393"/>
      <c r="G214" s="1393"/>
      <c r="H214" s="1393"/>
      <c r="I214" s="1393"/>
      <c r="J214" s="1376">
        <f t="shared" si="30"/>
        <v>0</v>
      </c>
      <c r="K214" s="298"/>
      <c r="L214" s="298"/>
      <c r="M214" s="298"/>
      <c r="N214" s="298"/>
      <c r="O214" s="298"/>
      <c r="P214" s="298"/>
      <c r="Q214" s="298"/>
      <c r="R214" s="298"/>
      <c r="S214" s="298"/>
      <c r="T214" s="298"/>
      <c r="U214" s="298"/>
      <c r="V214" s="298"/>
      <c r="W214" s="298"/>
      <c r="X214" s="298"/>
      <c r="Y214" s="298"/>
      <c r="Z214" s="298"/>
      <c r="AA214" s="298"/>
      <c r="AB214" s="298"/>
    </row>
    <row r="215" spans="1:28" ht="27.75" hidden="1" customHeight="1" x14ac:dyDescent="0.2">
      <c r="A215" s="1362" t="s">
        <v>1932</v>
      </c>
      <c r="B215" s="1364"/>
      <c r="C215" s="1364">
        <v>100000</v>
      </c>
      <c r="D215" s="1364"/>
      <c r="E215" s="1364"/>
      <c r="F215" s="1364"/>
      <c r="G215" s="1364"/>
      <c r="H215" s="1364"/>
      <c r="I215" s="1364"/>
      <c r="J215" s="1376">
        <f t="shared" si="30"/>
        <v>100000</v>
      </c>
      <c r="K215" s="298"/>
      <c r="L215" s="298"/>
      <c r="M215" s="298"/>
      <c r="N215" s="298"/>
      <c r="O215" s="298"/>
      <c r="P215" s="298"/>
      <c r="Q215" s="298"/>
      <c r="R215" s="298"/>
      <c r="S215" s="298"/>
      <c r="T215" s="298"/>
      <c r="U215" s="298"/>
      <c r="V215" s="298"/>
      <c r="W215" s="298"/>
      <c r="X215" s="298"/>
      <c r="Y215" s="298"/>
      <c r="Z215" s="298"/>
      <c r="AA215" s="298"/>
      <c r="AB215" s="298"/>
    </row>
    <row r="216" spans="1:28" ht="30" hidden="1" x14ac:dyDescent="0.2">
      <c r="A216" s="1362" t="s">
        <v>1932</v>
      </c>
      <c r="B216" s="1393"/>
      <c r="C216" s="1393"/>
      <c r="D216" s="1393"/>
      <c r="E216" s="1393"/>
      <c r="F216" s="1393"/>
      <c r="G216" s="1393"/>
      <c r="H216" s="1393"/>
      <c r="I216" s="1393"/>
      <c r="J216" s="1376">
        <f t="shared" si="30"/>
        <v>0</v>
      </c>
      <c r="K216" s="298"/>
      <c r="L216" s="298"/>
      <c r="M216" s="298"/>
      <c r="N216" s="298"/>
      <c r="O216" s="298"/>
      <c r="P216" s="298"/>
      <c r="Q216" s="298"/>
      <c r="R216" s="298"/>
      <c r="S216" s="298"/>
      <c r="T216" s="298"/>
      <c r="U216" s="298"/>
      <c r="V216" s="298"/>
      <c r="W216" s="298"/>
      <c r="X216" s="298"/>
      <c r="Y216" s="298"/>
      <c r="Z216" s="298"/>
      <c r="AA216" s="298"/>
      <c r="AB216" s="298"/>
    </row>
    <row r="217" spans="1:28" ht="15" x14ac:dyDescent="0.2">
      <c r="A217" s="1371" t="s">
        <v>1933</v>
      </c>
      <c r="B217" s="1393"/>
      <c r="C217" s="1393">
        <v>100</v>
      </c>
      <c r="D217" s="1393"/>
      <c r="E217" s="1393"/>
      <c r="F217" s="1393"/>
      <c r="G217" s="1393"/>
      <c r="H217" s="1393"/>
      <c r="I217" s="1393"/>
      <c r="J217" s="1376">
        <f t="shared" si="30"/>
        <v>100</v>
      </c>
      <c r="K217" s="298"/>
      <c r="L217" s="298"/>
      <c r="M217" s="298"/>
      <c r="N217" s="298"/>
      <c r="O217" s="298"/>
      <c r="P217" s="298"/>
      <c r="Q217" s="298"/>
      <c r="R217" s="298"/>
      <c r="S217" s="298"/>
      <c r="T217" s="298"/>
      <c r="U217" s="298"/>
      <c r="V217" s="298"/>
      <c r="W217" s="298"/>
      <c r="X217" s="298"/>
      <c r="Y217" s="298"/>
      <c r="Z217" s="298"/>
      <c r="AA217" s="298"/>
      <c r="AB217" s="298"/>
    </row>
    <row r="218" spans="1:28" ht="15" hidden="1" x14ac:dyDescent="0.2">
      <c r="A218" s="1371" t="s">
        <v>1124</v>
      </c>
      <c r="B218" s="1393"/>
      <c r="C218" s="1393"/>
      <c r="D218" s="1393"/>
      <c r="E218" s="1393"/>
      <c r="F218" s="1393"/>
      <c r="G218" s="1393"/>
      <c r="H218" s="1393"/>
      <c r="I218" s="1393"/>
      <c r="J218" s="1376">
        <f t="shared" si="30"/>
        <v>0</v>
      </c>
      <c r="K218" s="298"/>
      <c r="L218" s="298"/>
      <c r="M218" s="298"/>
      <c r="N218" s="298"/>
      <c r="O218" s="298"/>
      <c r="P218" s="298"/>
      <c r="Q218" s="298"/>
      <c r="R218" s="298"/>
      <c r="S218" s="298"/>
      <c r="T218" s="298"/>
      <c r="U218" s="298"/>
      <c r="V218" s="298"/>
      <c r="W218" s="298"/>
      <c r="X218" s="298"/>
      <c r="Y218" s="298"/>
      <c r="Z218" s="298"/>
      <c r="AA218" s="298"/>
      <c r="AB218" s="298"/>
    </row>
    <row r="219" spans="1:28" ht="15" hidden="1" x14ac:dyDescent="0.2">
      <c r="A219" s="1371" t="s">
        <v>1288</v>
      </c>
      <c r="B219" s="1393">
        <v>40000</v>
      </c>
      <c r="C219" s="1393"/>
      <c r="D219" s="1393"/>
      <c r="E219" s="1393"/>
      <c r="F219" s="1393"/>
      <c r="G219" s="1393"/>
      <c r="H219" s="1393"/>
      <c r="I219" s="1393"/>
      <c r="J219" s="1376">
        <f t="shared" si="30"/>
        <v>40000</v>
      </c>
      <c r="K219" s="298"/>
      <c r="L219" s="298"/>
      <c r="M219" s="298"/>
      <c r="N219" s="298"/>
      <c r="O219" s="298"/>
      <c r="P219" s="298"/>
      <c r="Q219" s="298"/>
      <c r="R219" s="298"/>
      <c r="S219" s="298"/>
      <c r="T219" s="298"/>
      <c r="U219" s="298"/>
      <c r="V219" s="298"/>
      <c r="W219" s="298"/>
      <c r="X219" s="298"/>
      <c r="Y219" s="298"/>
      <c r="Z219" s="298"/>
      <c r="AA219" s="298"/>
      <c r="AB219" s="298"/>
    </row>
    <row r="220" spans="1:28" ht="19.899999999999999" hidden="1" customHeight="1" x14ac:dyDescent="0.2">
      <c r="A220" s="1371" t="s">
        <v>1288</v>
      </c>
      <c r="B220" s="1393">
        <v>40000</v>
      </c>
      <c r="C220" s="1393"/>
      <c r="D220" s="1393"/>
      <c r="E220" s="1393"/>
      <c r="F220" s="1393"/>
      <c r="G220" s="1393"/>
      <c r="H220" s="1393"/>
      <c r="I220" s="1393"/>
      <c r="J220" s="1376">
        <f t="shared" si="30"/>
        <v>40000</v>
      </c>
      <c r="K220" s="298"/>
      <c r="L220" s="298"/>
      <c r="M220" s="298"/>
      <c r="N220" s="298"/>
      <c r="O220" s="298"/>
      <c r="P220" s="298"/>
      <c r="Q220" s="298"/>
      <c r="R220" s="298"/>
      <c r="S220" s="298"/>
      <c r="T220" s="298"/>
      <c r="U220" s="298"/>
      <c r="V220" s="298"/>
      <c r="W220" s="298"/>
      <c r="X220" s="298"/>
      <c r="Y220" s="298"/>
      <c r="Z220" s="298"/>
      <c r="AA220" s="298"/>
      <c r="AB220" s="298"/>
    </row>
    <row r="221" spans="1:28" ht="15" x14ac:dyDescent="0.2">
      <c r="A221" s="1371" t="s">
        <v>1288</v>
      </c>
      <c r="B221" s="1393">
        <v>80</v>
      </c>
      <c r="C221" s="1393"/>
      <c r="D221" s="1393"/>
      <c r="E221" s="1393"/>
      <c r="F221" s="1393"/>
      <c r="G221" s="1393"/>
      <c r="H221" s="1393"/>
      <c r="I221" s="1393"/>
      <c r="J221" s="1376">
        <f t="shared" si="30"/>
        <v>80</v>
      </c>
      <c r="K221" s="298"/>
      <c r="L221" s="298"/>
      <c r="M221" s="298"/>
      <c r="N221" s="298"/>
      <c r="O221" s="298"/>
      <c r="P221" s="298"/>
      <c r="Q221" s="298"/>
      <c r="R221" s="298"/>
      <c r="S221" s="298"/>
      <c r="T221" s="298"/>
      <c r="U221" s="298"/>
      <c r="V221" s="298"/>
      <c r="W221" s="298"/>
      <c r="X221" s="298"/>
      <c r="Y221" s="298"/>
      <c r="Z221" s="298"/>
      <c r="AA221" s="298"/>
      <c r="AB221" s="298"/>
    </row>
    <row r="222" spans="1:28" ht="22.9" hidden="1" customHeight="1" x14ac:dyDescent="0.2">
      <c r="A222" s="1371" t="s">
        <v>1366</v>
      </c>
      <c r="B222" s="1393">
        <v>40000</v>
      </c>
      <c r="C222" s="1393"/>
      <c r="D222" s="1393">
        <v>50000</v>
      </c>
      <c r="E222" s="1393"/>
      <c r="F222" s="1393"/>
      <c r="G222" s="1393">
        <v>100000</v>
      </c>
      <c r="H222" s="1393"/>
      <c r="I222" s="1393"/>
      <c r="J222" s="1376">
        <f t="shared" si="30"/>
        <v>190000</v>
      </c>
      <c r="K222" s="298"/>
      <c r="L222" s="298"/>
      <c r="M222" s="298"/>
      <c r="N222" s="298"/>
      <c r="O222" s="298"/>
      <c r="P222" s="298"/>
      <c r="Q222" s="298"/>
      <c r="R222" s="298"/>
      <c r="S222" s="298"/>
      <c r="T222" s="298"/>
      <c r="U222" s="298"/>
      <c r="V222" s="298"/>
      <c r="W222" s="298"/>
      <c r="X222" s="298"/>
      <c r="Y222" s="298"/>
      <c r="Z222" s="298"/>
      <c r="AA222" s="298"/>
      <c r="AB222" s="298"/>
    </row>
    <row r="223" spans="1:28" ht="15" x14ac:dyDescent="0.2">
      <c r="A223" s="1371" t="s">
        <v>1366</v>
      </c>
      <c r="B223" s="1393">
        <v>40</v>
      </c>
      <c r="C223" s="1393"/>
      <c r="D223" s="1393">
        <v>50</v>
      </c>
      <c r="E223" s="1393"/>
      <c r="F223" s="1393"/>
      <c r="G223" s="1393">
        <v>100</v>
      </c>
      <c r="H223" s="1393">
        <f t="shared" ref="H223" si="33">SUM(H222)</f>
        <v>0</v>
      </c>
      <c r="I223" s="1393"/>
      <c r="J223" s="1376">
        <f t="shared" si="30"/>
        <v>190</v>
      </c>
      <c r="K223" s="298"/>
      <c r="L223" s="298"/>
      <c r="M223" s="298"/>
      <c r="N223" s="298"/>
      <c r="O223" s="298"/>
      <c r="P223" s="298"/>
      <c r="Q223" s="298"/>
      <c r="R223" s="298"/>
      <c r="S223" s="298"/>
      <c r="T223" s="298"/>
      <c r="U223" s="298"/>
      <c r="V223" s="298"/>
      <c r="W223" s="298"/>
      <c r="X223" s="298"/>
      <c r="Y223" s="298"/>
      <c r="Z223" s="298"/>
      <c r="AA223" s="298"/>
      <c r="AB223" s="298"/>
    </row>
    <row r="224" spans="1:28" ht="15" hidden="1" x14ac:dyDescent="0.2">
      <c r="A224" s="1394" t="s">
        <v>1125</v>
      </c>
      <c r="B224" s="1393"/>
      <c r="C224" s="1393"/>
      <c r="D224" s="1393"/>
      <c r="E224" s="1393"/>
      <c r="F224" s="1393"/>
      <c r="G224" s="1393"/>
      <c r="H224" s="1393"/>
      <c r="I224" s="1393">
        <v>1000000</v>
      </c>
      <c r="J224" s="1376">
        <f t="shared" si="30"/>
        <v>1000000</v>
      </c>
      <c r="K224" s="298"/>
      <c r="L224" s="298"/>
      <c r="M224" s="298"/>
      <c r="N224" s="298"/>
      <c r="O224" s="298"/>
      <c r="P224" s="298"/>
      <c r="Q224" s="298"/>
      <c r="R224" s="298"/>
      <c r="S224" s="298"/>
      <c r="T224" s="298"/>
      <c r="U224" s="298"/>
      <c r="V224" s="298"/>
      <c r="W224" s="298"/>
      <c r="X224" s="298"/>
      <c r="Y224" s="298"/>
      <c r="Z224" s="298"/>
      <c r="AA224" s="298"/>
      <c r="AB224" s="298"/>
    </row>
    <row r="225" spans="1:28" ht="16.899999999999999" hidden="1" customHeight="1" x14ac:dyDescent="0.2">
      <c r="A225" s="1394" t="s">
        <v>1125</v>
      </c>
      <c r="B225" s="1393"/>
      <c r="C225" s="1393"/>
      <c r="D225" s="1393"/>
      <c r="E225" s="1393"/>
      <c r="F225" s="1393"/>
      <c r="G225" s="1393"/>
      <c r="H225" s="1393"/>
      <c r="I225" s="1393">
        <v>500000</v>
      </c>
      <c r="J225" s="1376">
        <f t="shared" si="30"/>
        <v>500000</v>
      </c>
      <c r="K225" s="298"/>
      <c r="L225" s="298"/>
      <c r="M225" s="298"/>
      <c r="N225" s="298"/>
      <c r="O225" s="298"/>
      <c r="P225" s="298"/>
      <c r="Q225" s="298"/>
      <c r="R225" s="298"/>
      <c r="S225" s="298"/>
      <c r="T225" s="298"/>
      <c r="U225" s="298"/>
      <c r="V225" s="298"/>
      <c r="W225" s="298"/>
      <c r="X225" s="298"/>
      <c r="Y225" s="298"/>
      <c r="Z225" s="298"/>
      <c r="AA225" s="298"/>
      <c r="AB225" s="298"/>
    </row>
    <row r="226" spans="1:28" ht="15" x14ac:dyDescent="0.2">
      <c r="A226" s="1394" t="s">
        <v>1934</v>
      </c>
      <c r="B226" s="1393"/>
      <c r="C226" s="1393"/>
      <c r="D226" s="1393"/>
      <c r="E226" s="1393"/>
      <c r="F226" s="1393"/>
      <c r="G226" s="1393"/>
      <c r="H226" s="1393">
        <f t="shared" ref="H226" si="34">SUM(H225)</f>
        <v>0</v>
      </c>
      <c r="I226" s="1393">
        <v>1500</v>
      </c>
      <c r="J226" s="1376">
        <f t="shared" si="30"/>
        <v>1500</v>
      </c>
      <c r="K226" s="298"/>
      <c r="L226" s="298"/>
      <c r="M226" s="298"/>
      <c r="N226" s="298"/>
      <c r="O226" s="298"/>
      <c r="P226" s="298"/>
      <c r="Q226" s="298"/>
      <c r="R226" s="298"/>
      <c r="S226" s="298"/>
      <c r="T226" s="298"/>
      <c r="U226" s="298"/>
      <c r="V226" s="298"/>
      <c r="W226" s="298"/>
      <c r="X226" s="298"/>
      <c r="Y226" s="298"/>
      <c r="Z226" s="298"/>
      <c r="AA226" s="298"/>
      <c r="AB226" s="298"/>
    </row>
    <row r="227" spans="1:28" ht="15" x14ac:dyDescent="0.2">
      <c r="A227" s="1371" t="s">
        <v>973</v>
      </c>
      <c r="B227" s="1393">
        <v>40</v>
      </c>
      <c r="C227" s="1393"/>
      <c r="D227" s="1393">
        <v>50</v>
      </c>
      <c r="E227" s="1393"/>
      <c r="F227" s="1393"/>
      <c r="G227" s="1393">
        <v>100</v>
      </c>
      <c r="H227" s="1393"/>
      <c r="I227" s="1393"/>
      <c r="J227" s="1376">
        <f t="shared" si="30"/>
        <v>190</v>
      </c>
      <c r="K227" s="298"/>
      <c r="L227" s="298"/>
      <c r="M227" s="298"/>
      <c r="N227" s="298"/>
      <c r="O227" s="298"/>
      <c r="P227" s="298"/>
      <c r="Q227" s="298"/>
      <c r="R227" s="298"/>
      <c r="S227" s="298"/>
      <c r="T227" s="298"/>
      <c r="U227" s="298"/>
      <c r="V227" s="298"/>
      <c r="W227" s="298"/>
      <c r="X227" s="298"/>
      <c r="Y227" s="298"/>
      <c r="Z227" s="298"/>
      <c r="AA227" s="298"/>
      <c r="AB227" s="298"/>
    </row>
    <row r="228" spans="1:28" ht="15" x14ac:dyDescent="0.2">
      <c r="A228" s="1371" t="s">
        <v>1935</v>
      </c>
      <c r="B228" s="1393"/>
      <c r="C228" s="1393"/>
      <c r="D228" s="1393"/>
      <c r="E228" s="1393"/>
      <c r="F228" s="1393"/>
      <c r="G228" s="1393">
        <v>100</v>
      </c>
      <c r="H228" s="1393"/>
      <c r="I228" s="1393"/>
      <c r="J228" s="1376">
        <f t="shared" si="30"/>
        <v>100</v>
      </c>
      <c r="K228" s="298"/>
      <c r="L228" s="298"/>
      <c r="M228" s="298"/>
      <c r="N228" s="298"/>
      <c r="O228" s="298"/>
      <c r="P228" s="298"/>
      <c r="Q228" s="298"/>
      <c r="R228" s="298"/>
      <c r="S228" s="298"/>
      <c r="T228" s="298"/>
      <c r="U228" s="298"/>
      <c r="V228" s="298"/>
      <c r="W228" s="298"/>
      <c r="X228" s="298"/>
      <c r="Y228" s="298"/>
      <c r="Z228" s="298"/>
      <c r="AA228" s="298"/>
      <c r="AB228" s="298"/>
    </row>
    <row r="229" spans="1:28" ht="29.25" customHeight="1" x14ac:dyDescent="0.2">
      <c r="A229" s="1362" t="s">
        <v>974</v>
      </c>
      <c r="B229" s="1373"/>
      <c r="C229" s="1373"/>
      <c r="D229" s="1373"/>
      <c r="E229" s="1373"/>
      <c r="F229" s="1373"/>
      <c r="G229" s="1373">
        <v>100</v>
      </c>
      <c r="H229" s="1373"/>
      <c r="I229" s="1373"/>
      <c r="J229" s="1376">
        <f t="shared" si="30"/>
        <v>100</v>
      </c>
      <c r="K229" s="298"/>
      <c r="L229" s="298"/>
      <c r="M229" s="298"/>
      <c r="N229" s="298"/>
      <c r="O229" s="298"/>
      <c r="P229" s="298"/>
      <c r="Q229" s="298"/>
      <c r="R229" s="298"/>
      <c r="S229" s="298"/>
      <c r="T229" s="298"/>
      <c r="U229" s="298"/>
      <c r="V229" s="298"/>
      <c r="W229" s="298"/>
      <c r="X229" s="298"/>
      <c r="Y229" s="298"/>
      <c r="Z229" s="298"/>
      <c r="AA229" s="298"/>
      <c r="AB229" s="298"/>
    </row>
    <row r="230" spans="1:28" ht="15" hidden="1" customHeight="1" x14ac:dyDescent="0.2">
      <c r="A230" s="1362" t="s">
        <v>977</v>
      </c>
      <c r="B230" s="1373"/>
      <c r="C230" s="1373"/>
      <c r="D230" s="1373"/>
      <c r="E230" s="1373"/>
      <c r="F230" s="1373">
        <v>200000</v>
      </c>
      <c r="G230" s="1373"/>
      <c r="H230" s="1373"/>
      <c r="I230" s="1373">
        <v>150000</v>
      </c>
      <c r="J230" s="1376">
        <f t="shared" si="30"/>
        <v>350000</v>
      </c>
      <c r="K230" s="298"/>
      <c r="L230" s="298"/>
      <c r="M230" s="298"/>
      <c r="N230" s="298"/>
      <c r="O230" s="298"/>
      <c r="P230" s="298"/>
      <c r="Q230" s="298"/>
      <c r="R230" s="298"/>
      <c r="S230" s="298"/>
      <c r="T230" s="298"/>
      <c r="U230" s="298"/>
      <c r="V230" s="298"/>
      <c r="W230" s="298"/>
      <c r="X230" s="298"/>
      <c r="Y230" s="298"/>
      <c r="Z230" s="298"/>
      <c r="AA230" s="298"/>
      <c r="AB230" s="298"/>
    </row>
    <row r="231" spans="1:28" ht="15" hidden="1" customHeight="1" x14ac:dyDescent="0.2">
      <c r="A231" s="1362" t="s">
        <v>977</v>
      </c>
      <c r="B231" s="1373"/>
      <c r="C231" s="1373"/>
      <c r="D231" s="1373"/>
      <c r="E231" s="1373"/>
      <c r="F231" s="1373">
        <v>250000</v>
      </c>
      <c r="G231" s="1373"/>
      <c r="H231" s="1373"/>
      <c r="I231" s="1373"/>
      <c r="J231" s="1376">
        <f t="shared" si="30"/>
        <v>250000</v>
      </c>
      <c r="K231" s="298"/>
      <c r="L231" s="298"/>
      <c r="M231" s="298"/>
      <c r="N231" s="298"/>
      <c r="O231" s="298"/>
      <c r="P231" s="298"/>
      <c r="Q231" s="298"/>
      <c r="R231" s="298"/>
      <c r="S231" s="298"/>
      <c r="T231" s="298"/>
      <c r="U231" s="298"/>
      <c r="V231" s="298"/>
      <c r="W231" s="298"/>
      <c r="X231" s="298"/>
      <c r="Y231" s="298"/>
      <c r="Z231" s="298"/>
      <c r="AA231" s="298"/>
      <c r="AB231" s="298"/>
    </row>
    <row r="232" spans="1:28" ht="15" customHeight="1" x14ac:dyDescent="0.2">
      <c r="A232" s="1362" t="s">
        <v>1936</v>
      </c>
      <c r="B232" s="1373"/>
      <c r="C232" s="1373"/>
      <c r="D232" s="1373"/>
      <c r="E232" s="1373"/>
      <c r="F232" s="1373">
        <v>450</v>
      </c>
      <c r="G232" s="1373"/>
      <c r="H232" s="1373">
        <f t="shared" ref="H232" si="35">SUM(H230:H231)</f>
        <v>0</v>
      </c>
      <c r="I232" s="1373">
        <v>150</v>
      </c>
      <c r="J232" s="1376">
        <f t="shared" si="30"/>
        <v>600</v>
      </c>
      <c r="K232" s="298"/>
      <c r="L232" s="298"/>
      <c r="M232" s="298"/>
      <c r="N232" s="298"/>
      <c r="O232" s="298"/>
      <c r="P232" s="298"/>
      <c r="Q232" s="298"/>
      <c r="R232" s="298"/>
      <c r="S232" s="298"/>
      <c r="T232" s="298"/>
      <c r="U232" s="298"/>
      <c r="V232" s="298"/>
      <c r="W232" s="298"/>
      <c r="X232" s="298"/>
      <c r="Y232" s="298"/>
      <c r="Z232" s="298"/>
      <c r="AA232" s="298"/>
      <c r="AB232" s="298"/>
    </row>
    <row r="233" spans="1:28" ht="15" customHeight="1" x14ac:dyDescent="0.2">
      <c r="A233" s="1362" t="s">
        <v>1937</v>
      </c>
      <c r="B233" s="1373"/>
      <c r="C233" s="1373">
        <v>1300</v>
      </c>
      <c r="D233" s="1373"/>
      <c r="E233" s="1373"/>
      <c r="F233" s="1373"/>
      <c r="G233" s="1373"/>
      <c r="H233" s="1373"/>
      <c r="I233" s="1373"/>
      <c r="J233" s="1376">
        <f t="shared" si="30"/>
        <v>1300</v>
      </c>
      <c r="K233" s="298"/>
      <c r="L233" s="298"/>
      <c r="M233" s="298"/>
      <c r="N233" s="298"/>
      <c r="O233" s="298"/>
      <c r="P233" s="298"/>
      <c r="Q233" s="298"/>
      <c r="R233" s="298"/>
      <c r="S233" s="298"/>
      <c r="T233" s="298"/>
      <c r="U233" s="298"/>
      <c r="V233" s="298"/>
      <c r="W233" s="298"/>
      <c r="X233" s="298"/>
      <c r="Y233" s="298"/>
      <c r="Z233" s="298"/>
      <c r="AA233" s="298"/>
      <c r="AB233" s="298"/>
    </row>
    <row r="234" spans="1:28" ht="15" customHeight="1" x14ac:dyDescent="0.2">
      <c r="A234" s="1362" t="s">
        <v>978</v>
      </c>
      <c r="B234" s="1373"/>
      <c r="C234" s="1373"/>
      <c r="D234" s="1373"/>
      <c r="E234" s="1373"/>
      <c r="F234" s="1373"/>
      <c r="G234" s="1373"/>
      <c r="H234" s="1373"/>
      <c r="I234" s="1373">
        <v>500</v>
      </c>
      <c r="J234" s="1376">
        <f t="shared" si="30"/>
        <v>500</v>
      </c>
      <c r="K234" s="298"/>
      <c r="L234" s="298"/>
      <c r="M234" s="298"/>
      <c r="N234" s="298"/>
      <c r="O234" s="298"/>
      <c r="P234" s="298"/>
      <c r="Q234" s="298"/>
      <c r="R234" s="298"/>
      <c r="S234" s="298"/>
      <c r="T234" s="298"/>
      <c r="U234" s="298"/>
      <c r="V234" s="298"/>
      <c r="W234" s="298"/>
      <c r="X234" s="298"/>
      <c r="Y234" s="298"/>
      <c r="Z234" s="298"/>
      <c r="AA234" s="298"/>
      <c r="AB234" s="298"/>
    </row>
    <row r="235" spans="1:28" ht="15" customHeight="1" x14ac:dyDescent="0.2">
      <c r="A235" s="1362" t="s">
        <v>1938</v>
      </c>
      <c r="B235" s="1373"/>
      <c r="C235" s="1373">
        <v>50</v>
      </c>
      <c r="D235" s="1373">
        <v>100</v>
      </c>
      <c r="E235" s="1373"/>
      <c r="F235" s="1373"/>
      <c r="G235" s="1373">
        <v>100</v>
      </c>
      <c r="H235" s="1373"/>
      <c r="I235" s="1373"/>
      <c r="J235" s="1376">
        <f t="shared" si="30"/>
        <v>250</v>
      </c>
      <c r="K235" s="298"/>
      <c r="L235" s="298"/>
      <c r="M235" s="298"/>
      <c r="N235" s="298"/>
      <c r="O235" s="298"/>
      <c r="P235" s="298"/>
      <c r="Q235" s="298"/>
      <c r="R235" s="298"/>
      <c r="S235" s="298"/>
      <c r="T235" s="298"/>
      <c r="U235" s="298"/>
      <c r="V235" s="298"/>
      <c r="W235" s="298"/>
      <c r="X235" s="298"/>
      <c r="Y235" s="298"/>
      <c r="Z235" s="298"/>
      <c r="AA235" s="298"/>
      <c r="AB235" s="298"/>
    </row>
    <row r="236" spans="1:28" ht="15" customHeight="1" x14ac:dyDescent="0.2">
      <c r="A236" s="1394" t="s">
        <v>979</v>
      </c>
      <c r="B236" s="1373">
        <v>40</v>
      </c>
      <c r="C236" s="1373">
        <v>25</v>
      </c>
      <c r="D236" s="1373"/>
      <c r="E236" s="1373"/>
      <c r="F236" s="1373"/>
      <c r="G236" s="1373">
        <v>30</v>
      </c>
      <c r="H236" s="1373"/>
      <c r="I236" s="1373">
        <v>60</v>
      </c>
      <c r="J236" s="1376">
        <f t="shared" si="30"/>
        <v>155</v>
      </c>
      <c r="K236" s="298"/>
      <c r="L236" s="298"/>
      <c r="M236" s="298"/>
      <c r="N236" s="298"/>
      <c r="O236" s="298"/>
      <c r="P236" s="298"/>
      <c r="Q236" s="298"/>
      <c r="R236" s="298"/>
      <c r="S236" s="298"/>
      <c r="T236" s="298"/>
      <c r="U236" s="298"/>
      <c r="V236" s="298"/>
      <c r="W236" s="298"/>
      <c r="X236" s="298"/>
      <c r="Y236" s="298"/>
      <c r="Z236" s="298"/>
      <c r="AA236" s="298"/>
      <c r="AB236" s="298"/>
    </row>
    <row r="237" spans="1:28" ht="15" hidden="1" customHeight="1" x14ac:dyDescent="0.2">
      <c r="A237" s="1371" t="s">
        <v>1367</v>
      </c>
      <c r="B237" s="1373"/>
      <c r="C237" s="1373"/>
      <c r="D237" s="1373"/>
      <c r="E237" s="1373"/>
      <c r="F237" s="1373"/>
      <c r="G237" s="1373"/>
      <c r="H237" s="1373"/>
      <c r="I237" s="1373"/>
      <c r="J237" s="1376">
        <f t="shared" si="30"/>
        <v>0</v>
      </c>
      <c r="K237" s="298"/>
      <c r="L237" s="298"/>
      <c r="M237" s="298"/>
      <c r="N237" s="298"/>
      <c r="O237" s="298"/>
      <c r="P237" s="298"/>
      <c r="Q237" s="298"/>
      <c r="R237" s="298"/>
      <c r="S237" s="298"/>
      <c r="T237" s="298"/>
      <c r="U237" s="298"/>
      <c r="V237" s="298"/>
      <c r="W237" s="298"/>
      <c r="X237" s="298"/>
      <c r="Y237" s="298"/>
      <c r="Z237" s="298"/>
      <c r="AA237" s="298"/>
      <c r="AB237" s="298"/>
    </row>
    <row r="238" spans="1:28" ht="15" customHeight="1" x14ac:dyDescent="0.2">
      <c r="A238" s="1371" t="s">
        <v>1211</v>
      </c>
      <c r="B238" s="1373"/>
      <c r="C238" s="1373"/>
      <c r="D238" s="1373"/>
      <c r="E238" s="1373"/>
      <c r="F238" s="1373"/>
      <c r="G238" s="1373"/>
      <c r="H238" s="1373"/>
      <c r="I238" s="1373">
        <v>100</v>
      </c>
      <c r="J238" s="1376">
        <f t="shared" si="30"/>
        <v>100</v>
      </c>
      <c r="K238" s="298"/>
      <c r="L238" s="298"/>
      <c r="M238" s="298"/>
      <c r="N238" s="298"/>
      <c r="O238" s="298"/>
      <c r="P238" s="298"/>
      <c r="Q238" s="298"/>
      <c r="R238" s="298"/>
      <c r="S238" s="298"/>
      <c r="T238" s="298"/>
      <c r="U238" s="298"/>
      <c r="V238" s="298"/>
      <c r="W238" s="298"/>
      <c r="X238" s="298"/>
      <c r="Y238" s="298"/>
      <c r="Z238" s="298"/>
      <c r="AA238" s="298"/>
      <c r="AB238" s="298"/>
    </row>
    <row r="239" spans="1:28" ht="15" customHeight="1" x14ac:dyDescent="0.2">
      <c r="A239" s="1371" t="s">
        <v>1939</v>
      </c>
      <c r="B239" s="1373"/>
      <c r="C239" s="1373"/>
      <c r="D239" s="1373"/>
      <c r="E239" s="1373"/>
      <c r="F239" s="1373"/>
      <c r="G239" s="1373">
        <v>100</v>
      </c>
      <c r="H239" s="1373"/>
      <c r="I239" s="1373"/>
      <c r="J239" s="1376">
        <f t="shared" si="30"/>
        <v>100</v>
      </c>
      <c r="K239" s="298"/>
      <c r="L239" s="298"/>
      <c r="M239" s="298"/>
      <c r="N239" s="298"/>
      <c r="O239" s="298"/>
      <c r="P239" s="298"/>
      <c r="Q239" s="298"/>
      <c r="R239" s="298"/>
      <c r="S239" s="298"/>
      <c r="T239" s="298"/>
      <c r="U239" s="298"/>
      <c r="V239" s="298"/>
      <c r="W239" s="298"/>
      <c r="X239" s="298"/>
      <c r="Y239" s="298"/>
      <c r="Z239" s="298"/>
      <c r="AA239" s="298"/>
      <c r="AB239" s="298"/>
    </row>
    <row r="240" spans="1:28" ht="15" customHeight="1" x14ac:dyDescent="0.2">
      <c r="A240" s="1371" t="s">
        <v>980</v>
      </c>
      <c r="B240" s="1373"/>
      <c r="C240" s="1373">
        <v>300</v>
      </c>
      <c r="D240" s="1373"/>
      <c r="E240" s="1373"/>
      <c r="F240" s="1373"/>
      <c r="G240" s="1373">
        <v>300</v>
      </c>
      <c r="H240" s="1373"/>
      <c r="I240" s="1373">
        <v>350</v>
      </c>
      <c r="J240" s="1376">
        <f t="shared" si="30"/>
        <v>950</v>
      </c>
      <c r="K240" s="298"/>
      <c r="L240" s="298"/>
      <c r="M240" s="298"/>
      <c r="N240" s="298"/>
      <c r="O240" s="298"/>
      <c r="P240" s="298"/>
      <c r="Q240" s="298"/>
      <c r="R240" s="298"/>
      <c r="S240" s="298"/>
      <c r="T240" s="298"/>
      <c r="U240" s="298"/>
      <c r="V240" s="298"/>
      <c r="W240" s="298"/>
      <c r="X240" s="298"/>
      <c r="Y240" s="298"/>
      <c r="Z240" s="298"/>
      <c r="AA240" s="298"/>
      <c r="AB240" s="298"/>
    </row>
    <row r="241" spans="1:28" ht="15" customHeight="1" x14ac:dyDescent="0.2">
      <c r="A241" s="1371" t="s">
        <v>1940</v>
      </c>
      <c r="B241" s="1373"/>
      <c r="C241" s="1373"/>
      <c r="D241" s="1373"/>
      <c r="E241" s="1373">
        <v>100</v>
      </c>
      <c r="F241" s="1373"/>
      <c r="G241" s="1373"/>
      <c r="H241" s="1373"/>
      <c r="I241" s="1373">
        <v>1000</v>
      </c>
      <c r="J241" s="1376">
        <f t="shared" si="30"/>
        <v>1100</v>
      </c>
      <c r="K241" s="298"/>
      <c r="L241" s="298"/>
      <c r="M241" s="298"/>
      <c r="N241" s="298"/>
      <c r="O241" s="298"/>
      <c r="P241" s="298"/>
      <c r="Q241" s="298"/>
      <c r="R241" s="298"/>
      <c r="S241" s="298"/>
      <c r="T241" s="298"/>
      <c r="U241" s="298"/>
      <c r="V241" s="298"/>
      <c r="W241" s="298"/>
      <c r="X241" s="298"/>
      <c r="Y241" s="298"/>
      <c r="Z241" s="298"/>
      <c r="AA241" s="298"/>
      <c r="AB241" s="298"/>
    </row>
    <row r="242" spans="1:28" ht="15" customHeight="1" x14ac:dyDescent="0.2">
      <c r="A242" s="1395" t="s">
        <v>1505</v>
      </c>
      <c r="B242" s="1373"/>
      <c r="C242" s="1373">
        <v>300</v>
      </c>
      <c r="D242" s="1373"/>
      <c r="E242" s="1373"/>
      <c r="F242" s="1373"/>
      <c r="G242" s="1373"/>
      <c r="H242" s="1373"/>
      <c r="I242" s="1373"/>
      <c r="J242" s="1376">
        <f t="shared" si="30"/>
        <v>300</v>
      </c>
      <c r="K242" s="298"/>
      <c r="L242" s="298"/>
      <c r="M242" s="298"/>
      <c r="N242" s="298"/>
      <c r="O242" s="298"/>
      <c r="P242" s="298"/>
      <c r="Q242" s="298"/>
      <c r="R242" s="298"/>
      <c r="S242" s="298"/>
      <c r="T242" s="298"/>
      <c r="U242" s="298"/>
      <c r="V242" s="298"/>
      <c r="W242" s="298"/>
      <c r="X242" s="298"/>
      <c r="Y242" s="298"/>
      <c r="Z242" s="298"/>
      <c r="AA242" s="298"/>
      <c r="AB242" s="298"/>
    </row>
    <row r="243" spans="1:28" ht="15" customHeight="1" x14ac:dyDescent="0.2">
      <c r="A243" s="1395" t="s">
        <v>1941</v>
      </c>
      <c r="B243" s="1373"/>
      <c r="C243" s="1373"/>
      <c r="D243" s="1373"/>
      <c r="E243" s="1373"/>
      <c r="F243" s="1373"/>
      <c r="G243" s="1373">
        <v>100</v>
      </c>
      <c r="H243" s="1373"/>
      <c r="I243" s="1373"/>
      <c r="J243" s="1376">
        <f t="shared" si="30"/>
        <v>100</v>
      </c>
      <c r="K243" s="298"/>
      <c r="L243" s="298"/>
      <c r="M243" s="298"/>
      <c r="N243" s="298"/>
      <c r="O243" s="298"/>
      <c r="P243" s="298"/>
      <c r="Q243" s="298"/>
      <c r="R243" s="298"/>
      <c r="S243" s="298"/>
      <c r="T243" s="298"/>
      <c r="U243" s="298"/>
      <c r="V243" s="298"/>
      <c r="W243" s="298"/>
      <c r="X243" s="298"/>
      <c r="Y243" s="298"/>
      <c r="Z243" s="298"/>
      <c r="AA243" s="298"/>
      <c r="AB243" s="298"/>
    </row>
    <row r="244" spans="1:28" ht="15" customHeight="1" x14ac:dyDescent="0.2">
      <c r="A244" s="1395" t="s">
        <v>1942</v>
      </c>
      <c r="B244" s="1373"/>
      <c r="C244" s="1373"/>
      <c r="D244" s="1373"/>
      <c r="E244" s="1373"/>
      <c r="F244" s="1373"/>
      <c r="G244" s="1373"/>
      <c r="H244" s="1373"/>
      <c r="I244" s="1373">
        <v>500</v>
      </c>
      <c r="J244" s="1376">
        <f t="shared" si="30"/>
        <v>500</v>
      </c>
      <c r="K244" s="298"/>
      <c r="L244" s="298"/>
      <c r="M244" s="298"/>
      <c r="N244" s="298"/>
      <c r="O244" s="298"/>
      <c r="P244" s="298"/>
      <c r="Q244" s="298"/>
      <c r="R244" s="298"/>
      <c r="S244" s="298"/>
      <c r="T244" s="298"/>
      <c r="U244" s="298"/>
      <c r="V244" s="298"/>
      <c r="W244" s="298"/>
      <c r="X244" s="298"/>
      <c r="Y244" s="298"/>
      <c r="Z244" s="298"/>
      <c r="AA244" s="298"/>
      <c r="AB244" s="298"/>
    </row>
    <row r="245" spans="1:28" ht="27.75" hidden="1" customHeight="1" x14ac:dyDescent="0.2">
      <c r="A245" s="1395" t="s">
        <v>1943</v>
      </c>
      <c r="B245" s="1373"/>
      <c r="C245" s="1373"/>
      <c r="D245" s="1373"/>
      <c r="E245" s="1373"/>
      <c r="F245" s="1373"/>
      <c r="G245" s="1373">
        <v>50000</v>
      </c>
      <c r="H245" s="1373"/>
      <c r="I245" s="1373"/>
      <c r="J245" s="1376">
        <f t="shared" si="30"/>
        <v>50000</v>
      </c>
      <c r="K245" s="298"/>
      <c r="L245" s="298"/>
      <c r="M245" s="298"/>
      <c r="N245" s="298"/>
      <c r="O245" s="298"/>
      <c r="P245" s="298"/>
      <c r="Q245" s="298"/>
      <c r="R245" s="298"/>
      <c r="S245" s="298"/>
      <c r="T245" s="298"/>
      <c r="U245" s="298"/>
      <c r="V245" s="298"/>
      <c r="W245" s="298"/>
      <c r="X245" s="298"/>
      <c r="Y245" s="298"/>
      <c r="Z245" s="298"/>
      <c r="AA245" s="298"/>
      <c r="AB245" s="298"/>
    </row>
    <row r="246" spans="1:28" ht="27.75" hidden="1" customHeight="1" x14ac:dyDescent="0.2">
      <c r="A246" s="1395" t="s">
        <v>1943</v>
      </c>
      <c r="B246" s="1373"/>
      <c r="C246" s="1373"/>
      <c r="D246" s="1373"/>
      <c r="E246" s="1373"/>
      <c r="F246" s="1373"/>
      <c r="G246" s="1373">
        <v>50000</v>
      </c>
      <c r="H246" s="1373"/>
      <c r="I246" s="1373"/>
      <c r="J246" s="1376">
        <f t="shared" si="30"/>
        <v>50000</v>
      </c>
      <c r="K246" s="298"/>
      <c r="L246" s="298"/>
      <c r="M246" s="298"/>
      <c r="N246" s="298"/>
      <c r="O246" s="298"/>
      <c r="P246" s="298"/>
      <c r="Q246" s="298"/>
      <c r="R246" s="298"/>
      <c r="S246" s="298"/>
      <c r="T246" s="298"/>
      <c r="U246" s="298"/>
      <c r="V246" s="298"/>
      <c r="W246" s="298"/>
      <c r="X246" s="298"/>
      <c r="Y246" s="298"/>
      <c r="Z246" s="298"/>
      <c r="AA246" s="298"/>
      <c r="AB246" s="298"/>
    </row>
    <row r="247" spans="1:28" ht="27.75" hidden="1" customHeight="1" x14ac:dyDescent="0.2">
      <c r="A247" s="1395" t="s">
        <v>1943</v>
      </c>
      <c r="B247" s="1373"/>
      <c r="C247" s="1373"/>
      <c r="D247" s="1373"/>
      <c r="E247" s="1373">
        <v>50000</v>
      </c>
      <c r="F247" s="1373"/>
      <c r="G247" s="1373">
        <v>50000</v>
      </c>
      <c r="H247" s="1373"/>
      <c r="I247" s="1373"/>
      <c r="J247" s="1376">
        <f t="shared" si="30"/>
        <v>100000</v>
      </c>
      <c r="K247" s="298"/>
      <c r="L247" s="298"/>
      <c r="M247" s="298"/>
      <c r="N247" s="298"/>
      <c r="O247" s="298"/>
      <c r="P247" s="298"/>
      <c r="Q247" s="298"/>
      <c r="R247" s="298"/>
      <c r="S247" s="298"/>
      <c r="T247" s="298"/>
      <c r="U247" s="298"/>
      <c r="V247" s="298"/>
      <c r="W247" s="298"/>
      <c r="X247" s="298"/>
      <c r="Y247" s="298"/>
      <c r="Z247" s="298"/>
      <c r="AA247" s="298"/>
      <c r="AB247" s="298"/>
    </row>
    <row r="248" spans="1:28" ht="27.75" hidden="1" customHeight="1" x14ac:dyDescent="0.2">
      <c r="A248" s="1395" t="s">
        <v>1943</v>
      </c>
      <c r="B248" s="1373"/>
      <c r="C248" s="1373"/>
      <c r="D248" s="1373"/>
      <c r="E248" s="1373"/>
      <c r="F248" s="1373"/>
      <c r="G248" s="1373">
        <v>50000</v>
      </c>
      <c r="H248" s="1373"/>
      <c r="I248" s="1373"/>
      <c r="J248" s="1376">
        <f t="shared" si="30"/>
        <v>50000</v>
      </c>
      <c r="K248" s="298"/>
      <c r="L248" s="298"/>
      <c r="M248" s="298"/>
      <c r="N248" s="298"/>
      <c r="O248" s="298"/>
      <c r="P248" s="298"/>
      <c r="Q248" s="298"/>
      <c r="R248" s="298"/>
      <c r="S248" s="298"/>
      <c r="T248" s="298"/>
      <c r="U248" s="298"/>
      <c r="V248" s="298"/>
      <c r="W248" s="298"/>
      <c r="X248" s="298"/>
      <c r="Y248" s="298"/>
      <c r="Z248" s="298"/>
      <c r="AA248" s="298"/>
      <c r="AB248" s="298"/>
    </row>
    <row r="249" spans="1:28" ht="27.75" customHeight="1" x14ac:dyDescent="0.2">
      <c r="A249" s="1395" t="s">
        <v>1944</v>
      </c>
      <c r="B249" s="1373"/>
      <c r="C249" s="1373"/>
      <c r="D249" s="1373"/>
      <c r="E249" s="1373">
        <v>50</v>
      </c>
      <c r="F249" s="1373"/>
      <c r="G249" s="1373">
        <v>200</v>
      </c>
      <c r="H249" s="1373">
        <f t="shared" ref="H249" si="36">SUM(H245:H248)</f>
        <v>0</v>
      </c>
      <c r="I249" s="1373"/>
      <c r="J249" s="1376">
        <f t="shared" si="30"/>
        <v>250</v>
      </c>
      <c r="K249" s="298"/>
      <c r="L249" s="298"/>
      <c r="M249" s="298"/>
      <c r="N249" s="298"/>
      <c r="O249" s="298"/>
      <c r="P249" s="298"/>
      <c r="Q249" s="298"/>
      <c r="R249" s="298"/>
      <c r="S249" s="298"/>
      <c r="T249" s="298"/>
      <c r="U249" s="298"/>
      <c r="V249" s="298"/>
      <c r="W249" s="298"/>
      <c r="X249" s="298"/>
      <c r="Y249" s="298"/>
      <c r="Z249" s="298"/>
      <c r="AA249" s="298"/>
      <c r="AB249" s="298"/>
    </row>
    <row r="250" spans="1:28" ht="15" hidden="1" customHeight="1" x14ac:dyDescent="0.2">
      <c r="A250" s="1362" t="s">
        <v>1368</v>
      </c>
      <c r="B250" s="1373"/>
      <c r="C250" s="1373"/>
      <c r="D250" s="1373"/>
      <c r="E250" s="1373"/>
      <c r="F250" s="1373"/>
      <c r="G250" s="1373">
        <v>100000</v>
      </c>
      <c r="H250" s="1373"/>
      <c r="I250" s="1373">
        <v>1500000</v>
      </c>
      <c r="J250" s="1376">
        <f t="shared" si="30"/>
        <v>1600000</v>
      </c>
      <c r="K250" s="298"/>
      <c r="L250" s="298"/>
      <c r="M250" s="298"/>
      <c r="N250" s="298"/>
      <c r="O250" s="298"/>
      <c r="P250" s="298"/>
      <c r="Q250" s="298"/>
      <c r="R250" s="298"/>
      <c r="S250" s="298"/>
      <c r="T250" s="298"/>
      <c r="U250" s="298"/>
      <c r="V250" s="298"/>
      <c r="W250" s="298"/>
      <c r="X250" s="298"/>
      <c r="Y250" s="298"/>
      <c r="Z250" s="298"/>
      <c r="AA250" s="298"/>
      <c r="AB250" s="298"/>
    </row>
    <row r="251" spans="1:28" ht="15" hidden="1" customHeight="1" x14ac:dyDescent="0.2">
      <c r="A251" s="1362" t="s">
        <v>983</v>
      </c>
      <c r="B251" s="1373"/>
      <c r="C251" s="1373">
        <v>900000</v>
      </c>
      <c r="D251" s="1373"/>
      <c r="E251" s="1373"/>
      <c r="F251" s="1373"/>
      <c r="G251" s="1373"/>
      <c r="H251" s="1373"/>
      <c r="I251" s="1373">
        <v>0</v>
      </c>
      <c r="J251" s="1376">
        <f t="shared" si="30"/>
        <v>900000</v>
      </c>
      <c r="K251" s="298"/>
      <c r="L251" s="298"/>
      <c r="M251" s="298"/>
      <c r="N251" s="298"/>
      <c r="O251" s="298"/>
      <c r="P251" s="298"/>
      <c r="Q251" s="298"/>
      <c r="R251" s="298"/>
      <c r="S251" s="298"/>
      <c r="T251" s="298"/>
      <c r="U251" s="298"/>
      <c r="V251" s="298"/>
      <c r="W251" s="298"/>
      <c r="X251" s="298"/>
      <c r="Y251" s="298"/>
      <c r="Z251" s="298"/>
      <c r="AA251" s="298"/>
      <c r="AB251" s="298"/>
    </row>
    <row r="252" spans="1:28" ht="15" customHeight="1" x14ac:dyDescent="0.2">
      <c r="A252" s="1362" t="s">
        <v>1368</v>
      </c>
      <c r="B252" s="1373"/>
      <c r="C252" s="1373">
        <v>900</v>
      </c>
      <c r="D252" s="1373"/>
      <c r="E252" s="1373"/>
      <c r="F252" s="1373"/>
      <c r="G252" s="1373">
        <v>100</v>
      </c>
      <c r="H252" s="1373">
        <f t="shared" ref="H252" si="37">SUM(H250:H251)</f>
        <v>0</v>
      </c>
      <c r="I252" s="1373">
        <v>1500</v>
      </c>
      <c r="J252" s="1376">
        <f t="shared" si="30"/>
        <v>2500</v>
      </c>
      <c r="K252" s="298"/>
      <c r="L252" s="298"/>
      <c r="M252" s="298"/>
      <c r="N252" s="298"/>
      <c r="O252" s="298"/>
      <c r="P252" s="298"/>
      <c r="Q252" s="298"/>
      <c r="R252" s="298"/>
      <c r="S252" s="298"/>
      <c r="T252" s="298"/>
      <c r="U252" s="298"/>
      <c r="V252" s="298"/>
      <c r="W252" s="298"/>
      <c r="X252" s="298"/>
      <c r="Y252" s="298"/>
      <c r="Z252" s="298"/>
      <c r="AA252" s="298"/>
      <c r="AB252" s="298"/>
    </row>
    <row r="253" spans="1:28" ht="15" customHeight="1" x14ac:dyDescent="0.2">
      <c r="A253" s="1362" t="s">
        <v>1289</v>
      </c>
      <c r="B253" s="1373"/>
      <c r="C253" s="1373"/>
      <c r="D253" s="1373"/>
      <c r="E253" s="1373"/>
      <c r="F253" s="1373"/>
      <c r="G253" s="1373"/>
      <c r="H253" s="1373"/>
      <c r="I253" s="1373">
        <v>100</v>
      </c>
      <c r="J253" s="1376">
        <f t="shared" si="30"/>
        <v>100</v>
      </c>
      <c r="K253" s="298"/>
      <c r="L253" s="298"/>
      <c r="M253" s="298"/>
      <c r="N253" s="298"/>
      <c r="O253" s="298"/>
      <c r="P253" s="298"/>
      <c r="Q253" s="298"/>
      <c r="R253" s="298"/>
      <c r="S253" s="298"/>
      <c r="T253" s="298"/>
      <c r="U253" s="298"/>
      <c r="V253" s="298"/>
      <c r="W253" s="298"/>
      <c r="X253" s="298"/>
      <c r="Y253" s="298"/>
      <c r="Z253" s="298"/>
      <c r="AA253" s="298"/>
      <c r="AB253" s="298"/>
    </row>
    <row r="254" spans="1:28" ht="15" customHeight="1" x14ac:dyDescent="0.2">
      <c r="A254" s="1362" t="s">
        <v>1945</v>
      </c>
      <c r="B254" s="1373"/>
      <c r="C254" s="1373"/>
      <c r="D254" s="1373"/>
      <c r="E254" s="1373"/>
      <c r="F254" s="1373"/>
      <c r="G254" s="1373"/>
      <c r="H254" s="1373"/>
      <c r="I254" s="1373">
        <v>300</v>
      </c>
      <c r="J254" s="1376">
        <f t="shared" si="30"/>
        <v>300</v>
      </c>
      <c r="K254" s="298"/>
      <c r="L254" s="298"/>
      <c r="M254" s="298"/>
      <c r="N254" s="298"/>
      <c r="O254" s="298"/>
      <c r="P254" s="298"/>
      <c r="Q254" s="298"/>
      <c r="R254" s="298"/>
      <c r="S254" s="298"/>
      <c r="T254" s="298"/>
      <c r="U254" s="298"/>
      <c r="V254" s="298"/>
      <c r="W254" s="298"/>
      <c r="X254" s="298"/>
      <c r="Y254" s="298"/>
      <c r="Z254" s="298"/>
      <c r="AA254" s="298"/>
      <c r="AB254" s="298"/>
    </row>
    <row r="255" spans="1:28" ht="15" hidden="1" customHeight="1" x14ac:dyDescent="0.2">
      <c r="A255" s="1362" t="s">
        <v>984</v>
      </c>
      <c r="B255" s="1373"/>
      <c r="C255" s="1373"/>
      <c r="D255" s="1373"/>
      <c r="E255" s="1373"/>
      <c r="F255" s="1373"/>
      <c r="G255" s="1373"/>
      <c r="H255" s="1373"/>
      <c r="I255" s="1373"/>
      <c r="J255" s="1376">
        <f t="shared" si="30"/>
        <v>0</v>
      </c>
      <c r="K255" s="298"/>
      <c r="L255" s="298"/>
      <c r="M255" s="298"/>
      <c r="N255" s="298"/>
      <c r="O255" s="298"/>
      <c r="P255" s="298"/>
      <c r="Q255" s="298"/>
      <c r="R255" s="298"/>
      <c r="S255" s="298"/>
      <c r="T255" s="298"/>
      <c r="U255" s="298"/>
      <c r="V255" s="298"/>
      <c r="W255" s="298"/>
      <c r="X255" s="298"/>
      <c r="Y255" s="298"/>
      <c r="Z255" s="298"/>
      <c r="AA255" s="298"/>
      <c r="AB255" s="298"/>
    </row>
    <row r="256" spans="1:28" ht="15" hidden="1" customHeight="1" x14ac:dyDescent="0.2">
      <c r="A256" s="1362" t="s">
        <v>1290</v>
      </c>
      <c r="B256" s="1373"/>
      <c r="C256" s="1373"/>
      <c r="D256" s="1373"/>
      <c r="E256" s="1373"/>
      <c r="F256" s="1373"/>
      <c r="G256" s="1373"/>
      <c r="H256" s="1373"/>
      <c r="I256" s="1373"/>
      <c r="J256" s="1376">
        <f t="shared" si="30"/>
        <v>0</v>
      </c>
      <c r="K256" s="298"/>
      <c r="L256" s="298"/>
      <c r="M256" s="298"/>
      <c r="N256" s="298"/>
      <c r="O256" s="298"/>
      <c r="P256" s="298"/>
      <c r="Q256" s="298"/>
      <c r="R256" s="298"/>
      <c r="S256" s="298"/>
      <c r="T256" s="298"/>
      <c r="U256" s="298"/>
      <c r="V256" s="298"/>
      <c r="W256" s="298"/>
      <c r="X256" s="298"/>
      <c r="Y256" s="298"/>
      <c r="Z256" s="298"/>
      <c r="AA256" s="298"/>
      <c r="AB256" s="298"/>
    </row>
    <row r="257" spans="1:28" ht="15" hidden="1" customHeight="1" x14ac:dyDescent="0.2">
      <c r="A257" s="1362" t="s">
        <v>1946</v>
      </c>
      <c r="B257" s="1373"/>
      <c r="C257" s="1373"/>
      <c r="D257" s="1373"/>
      <c r="E257" s="1373"/>
      <c r="F257" s="1373"/>
      <c r="G257" s="1373"/>
      <c r="H257" s="1373"/>
      <c r="I257" s="1373"/>
      <c r="J257" s="1376">
        <f t="shared" si="30"/>
        <v>0</v>
      </c>
      <c r="K257" s="298"/>
      <c r="L257" s="298"/>
      <c r="M257" s="298"/>
      <c r="N257" s="298"/>
      <c r="O257" s="298"/>
      <c r="P257" s="298"/>
      <c r="Q257" s="298"/>
      <c r="R257" s="298"/>
      <c r="S257" s="298"/>
      <c r="T257" s="298"/>
      <c r="U257" s="298"/>
      <c r="V257" s="298"/>
      <c r="W257" s="298"/>
      <c r="X257" s="298"/>
      <c r="Y257" s="298"/>
      <c r="Z257" s="298"/>
      <c r="AA257" s="298"/>
      <c r="AB257" s="298"/>
    </row>
    <row r="258" spans="1:28" ht="15" hidden="1" customHeight="1" x14ac:dyDescent="0.2">
      <c r="A258" s="1362" t="s">
        <v>985</v>
      </c>
      <c r="B258" s="1373"/>
      <c r="C258" s="1373"/>
      <c r="D258" s="1373"/>
      <c r="E258" s="1373"/>
      <c r="F258" s="1373"/>
      <c r="G258" s="1373"/>
      <c r="H258" s="1373"/>
      <c r="I258" s="1373"/>
      <c r="J258" s="1376">
        <f t="shared" si="30"/>
        <v>0</v>
      </c>
      <c r="K258" s="298"/>
      <c r="L258" s="298"/>
      <c r="M258" s="298"/>
      <c r="N258" s="298"/>
      <c r="O258" s="298"/>
      <c r="P258" s="298"/>
      <c r="Q258" s="298"/>
      <c r="R258" s="298"/>
      <c r="S258" s="298"/>
      <c r="T258" s="298"/>
      <c r="U258" s="298"/>
      <c r="V258" s="298"/>
      <c r="W258" s="298"/>
      <c r="X258" s="298"/>
      <c r="Y258" s="298"/>
      <c r="Z258" s="298"/>
      <c r="AA258" s="298"/>
      <c r="AB258" s="298"/>
    </row>
    <row r="259" spans="1:28" ht="15" customHeight="1" x14ac:dyDescent="0.2">
      <c r="A259" s="1394" t="s">
        <v>986</v>
      </c>
      <c r="B259" s="1373"/>
      <c r="C259" s="1373"/>
      <c r="D259" s="1373"/>
      <c r="E259" s="1373"/>
      <c r="F259" s="1373"/>
      <c r="G259" s="1373"/>
      <c r="H259" s="1373"/>
      <c r="I259" s="1373">
        <v>100</v>
      </c>
      <c r="J259" s="1376">
        <f t="shared" si="30"/>
        <v>100</v>
      </c>
      <c r="K259" s="298"/>
      <c r="L259" s="298"/>
      <c r="M259" s="298"/>
      <c r="N259" s="298"/>
      <c r="O259" s="298"/>
      <c r="P259" s="298"/>
      <c r="Q259" s="298"/>
      <c r="R259" s="298"/>
      <c r="S259" s="298"/>
      <c r="T259" s="298"/>
      <c r="U259" s="298"/>
      <c r="V259" s="298"/>
      <c r="W259" s="298"/>
      <c r="X259" s="298"/>
      <c r="Y259" s="298"/>
      <c r="Z259" s="298"/>
      <c r="AA259" s="298"/>
      <c r="AB259" s="298"/>
    </row>
    <row r="260" spans="1:28" ht="15" customHeight="1" x14ac:dyDescent="0.2">
      <c r="A260" s="1362" t="s">
        <v>1947</v>
      </c>
      <c r="B260" s="1373"/>
      <c r="C260" s="1373"/>
      <c r="D260" s="1373"/>
      <c r="E260" s="1373"/>
      <c r="F260" s="1373"/>
      <c r="G260" s="1373"/>
      <c r="H260" s="1373"/>
      <c r="I260" s="1373">
        <v>100</v>
      </c>
      <c r="J260" s="1376">
        <f t="shared" si="30"/>
        <v>100</v>
      </c>
      <c r="K260" s="328"/>
      <c r="L260" s="298"/>
      <c r="M260" s="298"/>
      <c r="N260" s="298"/>
      <c r="O260" s="298"/>
      <c r="P260" s="298"/>
      <c r="Q260" s="298"/>
      <c r="R260" s="298"/>
      <c r="S260" s="298"/>
      <c r="T260" s="298"/>
      <c r="U260" s="298"/>
      <c r="V260" s="298"/>
      <c r="W260" s="298"/>
      <c r="X260" s="298"/>
      <c r="Y260" s="298"/>
      <c r="Z260" s="298"/>
      <c r="AA260" s="298"/>
      <c r="AB260" s="298"/>
    </row>
    <row r="261" spans="1:28" ht="15" hidden="1" customHeight="1" x14ac:dyDescent="0.2">
      <c r="A261" s="1362" t="s">
        <v>987</v>
      </c>
      <c r="B261" s="1373"/>
      <c r="C261" s="1373"/>
      <c r="D261" s="1373"/>
      <c r="E261" s="1373"/>
      <c r="F261" s="1373"/>
      <c r="G261" s="1373"/>
      <c r="H261" s="1373"/>
      <c r="I261" s="1373"/>
      <c r="J261" s="1376">
        <f t="shared" si="30"/>
        <v>0</v>
      </c>
      <c r="K261" s="328"/>
      <c r="L261" s="298"/>
      <c r="M261" s="298"/>
      <c r="N261" s="298"/>
      <c r="O261" s="298"/>
      <c r="P261" s="298"/>
      <c r="Q261" s="298"/>
      <c r="R261" s="298"/>
      <c r="S261" s="298"/>
      <c r="T261" s="298"/>
      <c r="U261" s="298"/>
      <c r="V261" s="298"/>
      <c r="W261" s="298"/>
      <c r="X261" s="298"/>
      <c r="Y261" s="298"/>
      <c r="Z261" s="298"/>
      <c r="AA261" s="298"/>
      <c r="AB261" s="298"/>
    </row>
    <row r="262" spans="1:28" ht="15" hidden="1" customHeight="1" x14ac:dyDescent="0.2">
      <c r="A262" s="1362" t="s">
        <v>990</v>
      </c>
      <c r="B262" s="1373"/>
      <c r="C262" s="1373"/>
      <c r="D262" s="1373"/>
      <c r="E262" s="1373"/>
      <c r="F262" s="1373"/>
      <c r="G262" s="1373"/>
      <c r="H262" s="1373"/>
      <c r="I262" s="1373"/>
      <c r="J262" s="1376">
        <f t="shared" si="30"/>
        <v>0</v>
      </c>
      <c r="K262" s="328"/>
      <c r="L262" s="298"/>
      <c r="M262" s="298"/>
      <c r="N262" s="298"/>
      <c r="O262" s="298"/>
      <c r="P262" s="298"/>
      <c r="Q262" s="298"/>
      <c r="R262" s="298"/>
      <c r="S262" s="298"/>
      <c r="T262" s="298"/>
      <c r="U262" s="298"/>
      <c r="V262" s="298"/>
      <c r="W262" s="298"/>
      <c r="X262" s="298"/>
      <c r="Y262" s="298"/>
      <c r="Z262" s="298"/>
      <c r="AA262" s="298"/>
      <c r="AB262" s="298"/>
    </row>
    <row r="263" spans="1:28" ht="15" hidden="1" customHeight="1" x14ac:dyDescent="0.2">
      <c r="A263" s="1362" t="s">
        <v>1291</v>
      </c>
      <c r="B263" s="1373"/>
      <c r="C263" s="1373"/>
      <c r="D263" s="1373"/>
      <c r="E263" s="1373"/>
      <c r="F263" s="1373"/>
      <c r="G263" s="1373"/>
      <c r="H263" s="1373"/>
      <c r="I263" s="1373"/>
      <c r="J263" s="1376">
        <f t="shared" si="30"/>
        <v>0</v>
      </c>
      <c r="K263" s="298"/>
      <c r="L263" s="298"/>
      <c r="M263" s="298"/>
      <c r="N263" s="298"/>
      <c r="O263" s="298"/>
      <c r="P263" s="298"/>
      <c r="Q263" s="298"/>
      <c r="R263" s="298"/>
      <c r="S263" s="298"/>
      <c r="T263" s="298"/>
      <c r="U263" s="298"/>
      <c r="V263" s="298"/>
      <c r="W263" s="298"/>
      <c r="X263" s="298"/>
      <c r="Y263" s="298"/>
      <c r="Z263" s="298"/>
      <c r="AA263" s="298"/>
      <c r="AB263" s="298"/>
    </row>
    <row r="264" spans="1:28" ht="35.65" customHeight="1" x14ac:dyDescent="0.2">
      <c r="A264" s="1362" t="s">
        <v>988</v>
      </c>
      <c r="B264" s="1373"/>
      <c r="C264" s="1373"/>
      <c r="D264" s="1373"/>
      <c r="E264" s="1373"/>
      <c r="F264" s="1373"/>
      <c r="G264" s="1373">
        <v>50</v>
      </c>
      <c r="H264" s="1373"/>
      <c r="I264" s="1373"/>
      <c r="J264" s="1376">
        <f t="shared" si="30"/>
        <v>50</v>
      </c>
      <c r="K264" s="328"/>
      <c r="L264" s="298"/>
      <c r="M264" s="298"/>
      <c r="N264" s="298"/>
      <c r="O264" s="298"/>
      <c r="P264" s="298"/>
      <c r="Q264" s="298"/>
      <c r="R264" s="298"/>
      <c r="S264" s="298"/>
      <c r="T264" s="298"/>
      <c r="U264" s="298"/>
      <c r="V264" s="298"/>
      <c r="W264" s="298"/>
      <c r="X264" s="298"/>
      <c r="Y264" s="298"/>
      <c r="Z264" s="298"/>
      <c r="AA264" s="298"/>
      <c r="AB264" s="298"/>
    </row>
    <row r="265" spans="1:28" ht="15" hidden="1" customHeight="1" x14ac:dyDescent="0.2">
      <c r="A265" s="1394" t="s">
        <v>1948</v>
      </c>
      <c r="B265" s="1373"/>
      <c r="C265" s="1373"/>
      <c r="D265" s="1373"/>
      <c r="E265" s="1373"/>
      <c r="F265" s="1373"/>
      <c r="G265" s="1373">
        <v>100000</v>
      </c>
      <c r="H265" s="1373"/>
      <c r="I265" s="1373"/>
      <c r="J265" s="1376">
        <f t="shared" ref="J265:J328" si="38">SUM(B265:I265)</f>
        <v>100000</v>
      </c>
      <c r="K265" s="328"/>
      <c r="L265" s="298"/>
      <c r="M265" s="298"/>
      <c r="N265" s="298"/>
      <c r="O265" s="298"/>
      <c r="P265" s="298"/>
      <c r="Q265" s="298"/>
      <c r="R265" s="298"/>
      <c r="S265" s="298"/>
      <c r="T265" s="298"/>
      <c r="U265" s="298"/>
      <c r="V265" s="298"/>
      <c r="W265" s="298"/>
      <c r="X265" s="298"/>
      <c r="Y265" s="298"/>
      <c r="Z265" s="298"/>
      <c r="AA265" s="298"/>
      <c r="AB265" s="298"/>
    </row>
    <row r="266" spans="1:28" ht="15" hidden="1" customHeight="1" x14ac:dyDescent="0.2">
      <c r="A266" s="1394" t="s">
        <v>1948</v>
      </c>
      <c r="B266" s="1373"/>
      <c r="C266" s="1373"/>
      <c r="D266" s="1373"/>
      <c r="E266" s="1373"/>
      <c r="F266" s="1373"/>
      <c r="G266" s="1373">
        <v>100000</v>
      </c>
      <c r="H266" s="1373"/>
      <c r="I266" s="1373"/>
      <c r="J266" s="1376">
        <f t="shared" si="38"/>
        <v>100000</v>
      </c>
      <c r="K266" s="328"/>
      <c r="L266" s="298"/>
      <c r="M266" s="298"/>
      <c r="N266" s="298"/>
      <c r="O266" s="298"/>
      <c r="P266" s="298"/>
      <c r="Q266" s="298"/>
      <c r="R266" s="298"/>
      <c r="S266" s="298"/>
      <c r="T266" s="298"/>
      <c r="U266" s="298"/>
      <c r="V266" s="298"/>
      <c r="W266" s="298"/>
      <c r="X266" s="298"/>
      <c r="Y266" s="298"/>
      <c r="Z266" s="298"/>
      <c r="AA266" s="298"/>
      <c r="AB266" s="298"/>
    </row>
    <row r="267" spans="1:28" ht="15" customHeight="1" x14ac:dyDescent="0.2">
      <c r="A267" s="1394" t="s">
        <v>1949</v>
      </c>
      <c r="B267" s="1373"/>
      <c r="C267" s="1373"/>
      <c r="D267" s="1373"/>
      <c r="E267" s="1373"/>
      <c r="F267" s="1373"/>
      <c r="G267" s="1373">
        <v>200</v>
      </c>
      <c r="H267" s="1373">
        <f t="shared" ref="H267" si="39">SUM(H265:H266)</f>
        <v>0</v>
      </c>
      <c r="I267" s="1373"/>
      <c r="J267" s="1376">
        <f t="shared" si="38"/>
        <v>200</v>
      </c>
      <c r="K267" s="328"/>
      <c r="L267" s="298"/>
      <c r="M267" s="298"/>
      <c r="N267" s="298"/>
      <c r="O267" s="298"/>
      <c r="P267" s="298"/>
      <c r="Q267" s="298"/>
      <c r="R267" s="298"/>
      <c r="S267" s="298"/>
      <c r="T267" s="298"/>
      <c r="U267" s="298"/>
      <c r="V267" s="298"/>
      <c r="W267" s="298"/>
      <c r="X267" s="298"/>
      <c r="Y267" s="298"/>
      <c r="Z267" s="298"/>
      <c r="AA267" s="298"/>
      <c r="AB267" s="298"/>
    </row>
    <row r="268" spans="1:28" ht="15" hidden="1" customHeight="1" x14ac:dyDescent="0.2">
      <c r="A268" s="1394" t="s">
        <v>1950</v>
      </c>
      <c r="B268" s="1373"/>
      <c r="C268" s="1373"/>
      <c r="D268" s="1373"/>
      <c r="E268" s="1373"/>
      <c r="F268" s="1373"/>
      <c r="G268" s="1373"/>
      <c r="H268" s="1373"/>
      <c r="I268" s="1373"/>
      <c r="J268" s="1376">
        <f t="shared" si="38"/>
        <v>0</v>
      </c>
      <c r="K268" s="328"/>
      <c r="L268" s="298"/>
      <c r="M268" s="298"/>
      <c r="N268" s="298"/>
      <c r="O268" s="298"/>
      <c r="P268" s="298"/>
      <c r="Q268" s="298"/>
      <c r="R268" s="298"/>
      <c r="S268" s="298"/>
      <c r="T268" s="298"/>
      <c r="U268" s="298"/>
      <c r="V268" s="298"/>
      <c r="W268" s="298"/>
      <c r="X268" s="298"/>
      <c r="Y268" s="298"/>
      <c r="Z268" s="298"/>
      <c r="AA268" s="298"/>
      <c r="AB268" s="298"/>
    </row>
    <row r="269" spans="1:28" ht="15" hidden="1" customHeight="1" x14ac:dyDescent="0.2">
      <c r="A269" s="1394" t="s">
        <v>989</v>
      </c>
      <c r="B269" s="1373"/>
      <c r="C269" s="1373"/>
      <c r="D269" s="1373"/>
      <c r="E269" s="1373"/>
      <c r="F269" s="1373"/>
      <c r="G269" s="1373"/>
      <c r="H269" s="1373"/>
      <c r="I269" s="1373"/>
      <c r="J269" s="1376">
        <f t="shared" si="38"/>
        <v>0</v>
      </c>
      <c r="K269" s="328"/>
      <c r="L269" s="298"/>
      <c r="M269" s="298"/>
      <c r="N269" s="298"/>
      <c r="O269" s="298"/>
      <c r="P269" s="298"/>
      <c r="Q269" s="298"/>
      <c r="R269" s="298"/>
      <c r="S269" s="298"/>
      <c r="T269" s="298"/>
      <c r="U269" s="298"/>
      <c r="V269" s="298"/>
      <c r="W269" s="298"/>
      <c r="X269" s="298"/>
      <c r="Y269" s="298"/>
      <c r="Z269" s="298"/>
      <c r="AA269" s="298"/>
      <c r="AB269" s="298"/>
    </row>
    <row r="270" spans="1:28" ht="15" customHeight="1" x14ac:dyDescent="0.2">
      <c r="A270" s="1394" t="s">
        <v>992</v>
      </c>
      <c r="B270" s="1373"/>
      <c r="C270" s="1373">
        <v>50</v>
      </c>
      <c r="D270" s="1373"/>
      <c r="E270" s="1373"/>
      <c r="F270" s="1373"/>
      <c r="G270" s="1373"/>
      <c r="H270" s="1373"/>
      <c r="I270" s="1373"/>
      <c r="J270" s="1376">
        <f t="shared" si="38"/>
        <v>50</v>
      </c>
      <c r="K270" s="328"/>
      <c r="L270" s="298"/>
      <c r="M270" s="298"/>
      <c r="N270" s="298"/>
      <c r="O270" s="298"/>
      <c r="P270" s="298"/>
      <c r="Q270" s="298"/>
      <c r="R270" s="298"/>
      <c r="S270" s="298"/>
      <c r="T270" s="298"/>
      <c r="U270" s="298"/>
      <c r="V270" s="298"/>
      <c r="W270" s="298"/>
      <c r="X270" s="298"/>
      <c r="Y270" s="298"/>
      <c r="Z270" s="298"/>
      <c r="AA270" s="298"/>
      <c r="AB270" s="298"/>
    </row>
    <row r="271" spans="1:28" ht="15" hidden="1" customHeight="1" x14ac:dyDescent="0.2">
      <c r="A271" s="1394" t="s">
        <v>991</v>
      </c>
      <c r="B271" s="1373"/>
      <c r="C271" s="1373"/>
      <c r="D271" s="1373"/>
      <c r="E271" s="1373"/>
      <c r="F271" s="1373"/>
      <c r="G271" s="1373"/>
      <c r="H271" s="1373"/>
      <c r="I271" s="1373"/>
      <c r="J271" s="1376">
        <f t="shared" si="38"/>
        <v>0</v>
      </c>
      <c r="K271" s="328"/>
      <c r="L271" s="298"/>
      <c r="M271" s="298"/>
      <c r="N271" s="298"/>
      <c r="O271" s="298"/>
      <c r="P271" s="298"/>
      <c r="Q271" s="298"/>
      <c r="R271" s="298"/>
      <c r="S271" s="298"/>
      <c r="T271" s="298"/>
      <c r="U271" s="298"/>
      <c r="V271" s="298"/>
      <c r="W271" s="298"/>
      <c r="X271" s="298"/>
      <c r="Y271" s="298"/>
      <c r="Z271" s="298"/>
      <c r="AA271" s="298"/>
      <c r="AB271" s="298"/>
    </row>
    <row r="272" spans="1:28" ht="15" hidden="1" customHeight="1" x14ac:dyDescent="0.2">
      <c r="A272" s="1362" t="s">
        <v>993</v>
      </c>
      <c r="B272" s="1373"/>
      <c r="C272" s="1373"/>
      <c r="D272" s="1373"/>
      <c r="E272" s="1373"/>
      <c r="F272" s="1373"/>
      <c r="G272" s="1373"/>
      <c r="H272" s="1373"/>
      <c r="I272" s="1373"/>
      <c r="J272" s="1376">
        <f t="shared" si="38"/>
        <v>0</v>
      </c>
      <c r="K272" s="328"/>
      <c r="L272" s="298"/>
      <c r="M272" s="298"/>
      <c r="N272" s="298"/>
      <c r="O272" s="298"/>
      <c r="P272" s="298"/>
      <c r="Q272" s="298"/>
      <c r="R272" s="298"/>
      <c r="S272" s="298"/>
      <c r="T272" s="298"/>
      <c r="U272" s="298"/>
      <c r="V272" s="298"/>
      <c r="W272" s="298"/>
      <c r="X272" s="298"/>
      <c r="Y272" s="298"/>
      <c r="Z272" s="298"/>
      <c r="AA272" s="298"/>
      <c r="AB272" s="298"/>
    </row>
    <row r="273" spans="1:28" ht="15" hidden="1" customHeight="1" x14ac:dyDescent="0.2">
      <c r="A273" s="1362" t="s">
        <v>1369</v>
      </c>
      <c r="B273" s="1373"/>
      <c r="C273" s="1373"/>
      <c r="D273" s="1373"/>
      <c r="E273" s="1373"/>
      <c r="F273" s="1373"/>
      <c r="G273" s="1373"/>
      <c r="H273" s="1373"/>
      <c r="I273" s="1373"/>
      <c r="J273" s="1376">
        <f t="shared" si="38"/>
        <v>0</v>
      </c>
      <c r="K273" s="328"/>
      <c r="L273" s="298"/>
      <c r="M273" s="298"/>
      <c r="N273" s="298"/>
      <c r="O273" s="298"/>
      <c r="P273" s="298"/>
      <c r="Q273" s="298"/>
      <c r="R273" s="298"/>
      <c r="S273" s="298"/>
      <c r="T273" s="298"/>
      <c r="U273" s="298"/>
      <c r="V273" s="298"/>
      <c r="W273" s="298"/>
      <c r="X273" s="298"/>
      <c r="Y273" s="298"/>
      <c r="Z273" s="298"/>
      <c r="AA273" s="298"/>
      <c r="AB273" s="298"/>
    </row>
    <row r="274" spans="1:28" ht="15" customHeight="1" x14ac:dyDescent="0.2">
      <c r="A274" s="1371" t="s">
        <v>994</v>
      </c>
      <c r="B274" s="1373"/>
      <c r="C274" s="1373">
        <v>30</v>
      </c>
      <c r="D274" s="1373">
        <v>50</v>
      </c>
      <c r="E274" s="1373">
        <v>50</v>
      </c>
      <c r="F274" s="1373"/>
      <c r="G274" s="1373"/>
      <c r="H274" s="1373"/>
      <c r="I274" s="1373">
        <v>60</v>
      </c>
      <c r="J274" s="1376">
        <f t="shared" si="38"/>
        <v>190</v>
      </c>
      <c r="K274" s="328"/>
      <c r="L274" s="298"/>
      <c r="M274" s="298"/>
      <c r="N274" s="298"/>
      <c r="O274" s="298"/>
      <c r="P274" s="298"/>
      <c r="Q274" s="298"/>
      <c r="R274" s="298"/>
      <c r="S274" s="298"/>
      <c r="T274" s="298"/>
      <c r="U274" s="298"/>
      <c r="V274" s="298"/>
      <c r="W274" s="298"/>
      <c r="X274" s="298"/>
      <c r="Y274" s="298"/>
      <c r="Z274" s="298"/>
      <c r="AA274" s="298"/>
      <c r="AB274" s="298"/>
    </row>
    <row r="275" spans="1:28" ht="15" customHeight="1" x14ac:dyDescent="0.2">
      <c r="A275" s="1371" t="s">
        <v>1951</v>
      </c>
      <c r="B275" s="1373"/>
      <c r="C275" s="1373"/>
      <c r="D275" s="1373"/>
      <c r="E275" s="1373"/>
      <c r="F275" s="1373"/>
      <c r="G275" s="1373">
        <v>200</v>
      </c>
      <c r="H275" s="1373"/>
      <c r="I275" s="1373"/>
      <c r="J275" s="1376">
        <f t="shared" si="38"/>
        <v>200</v>
      </c>
      <c r="K275" s="328"/>
      <c r="L275" s="298"/>
      <c r="M275" s="298"/>
      <c r="N275" s="298"/>
      <c r="O275" s="298"/>
      <c r="P275" s="298"/>
      <c r="Q275" s="298"/>
      <c r="R275" s="298"/>
      <c r="S275" s="298"/>
      <c r="T275" s="298"/>
      <c r="U275" s="298"/>
      <c r="V275" s="298"/>
      <c r="W275" s="298"/>
      <c r="X275" s="298"/>
      <c r="Y275" s="298"/>
      <c r="Z275" s="298"/>
      <c r="AA275" s="298"/>
      <c r="AB275" s="298"/>
    </row>
    <row r="276" spans="1:28" ht="15" hidden="1" customHeight="1" x14ac:dyDescent="0.2">
      <c r="A276" s="1362" t="s">
        <v>995</v>
      </c>
      <c r="B276" s="1373"/>
      <c r="C276" s="1373"/>
      <c r="D276" s="1373"/>
      <c r="E276" s="1373"/>
      <c r="F276" s="1373"/>
      <c r="G276" s="1373"/>
      <c r="H276" s="1373"/>
      <c r="I276" s="1373">
        <v>1500000</v>
      </c>
      <c r="J276" s="1376">
        <f t="shared" si="38"/>
        <v>1500000</v>
      </c>
      <c r="K276" s="298"/>
      <c r="L276" s="298"/>
      <c r="M276" s="298"/>
      <c r="N276" s="298"/>
      <c r="O276" s="298"/>
      <c r="P276" s="298"/>
      <c r="Q276" s="298"/>
      <c r="R276" s="298"/>
      <c r="S276" s="298"/>
      <c r="T276" s="298"/>
      <c r="U276" s="298"/>
      <c r="V276" s="298"/>
      <c r="W276" s="298"/>
      <c r="X276" s="298"/>
      <c r="Y276" s="298"/>
      <c r="Z276" s="298"/>
      <c r="AA276" s="298"/>
      <c r="AB276" s="298"/>
    </row>
    <row r="277" spans="1:28" ht="15" hidden="1" customHeight="1" x14ac:dyDescent="0.2">
      <c r="A277" s="1362" t="s">
        <v>995</v>
      </c>
      <c r="B277" s="1373"/>
      <c r="C277" s="1373"/>
      <c r="D277" s="1373"/>
      <c r="E277" s="1373"/>
      <c r="F277" s="1373"/>
      <c r="G277" s="1373"/>
      <c r="H277" s="1373"/>
      <c r="I277" s="1373">
        <v>1500000</v>
      </c>
      <c r="J277" s="1376">
        <f t="shared" si="38"/>
        <v>1500000</v>
      </c>
      <c r="K277" s="298"/>
      <c r="L277" s="298"/>
      <c r="M277" s="298"/>
      <c r="N277" s="298"/>
      <c r="O277" s="298"/>
      <c r="P277" s="298"/>
      <c r="Q277" s="298"/>
      <c r="R277" s="298"/>
      <c r="S277" s="298"/>
      <c r="T277" s="298"/>
      <c r="U277" s="298"/>
      <c r="V277" s="298"/>
      <c r="W277" s="298"/>
      <c r="X277" s="298"/>
      <c r="Y277" s="298"/>
      <c r="Z277" s="298"/>
      <c r="AA277" s="298"/>
      <c r="AB277" s="298"/>
    </row>
    <row r="278" spans="1:28" ht="24" customHeight="1" x14ac:dyDescent="0.2">
      <c r="A278" s="1362" t="s">
        <v>1952</v>
      </c>
      <c r="B278" s="1373"/>
      <c r="C278" s="1373"/>
      <c r="D278" s="1373"/>
      <c r="E278" s="1373"/>
      <c r="F278" s="1373"/>
      <c r="G278" s="1373"/>
      <c r="H278" s="1373">
        <f t="shared" ref="H278" si="40">SUM(H276:H277)</f>
        <v>0</v>
      </c>
      <c r="I278" s="1373">
        <v>3000</v>
      </c>
      <c r="J278" s="1376">
        <f t="shared" si="38"/>
        <v>3000</v>
      </c>
      <c r="K278" s="298"/>
      <c r="L278" s="298"/>
      <c r="M278" s="298"/>
      <c r="N278" s="298"/>
      <c r="O278" s="298"/>
      <c r="P278" s="298"/>
      <c r="Q278" s="298"/>
      <c r="R278" s="298"/>
      <c r="S278" s="298"/>
      <c r="T278" s="298"/>
      <c r="U278" s="298"/>
      <c r="V278" s="298"/>
      <c r="W278" s="298"/>
      <c r="X278" s="298"/>
      <c r="Y278" s="298"/>
      <c r="Z278" s="298"/>
      <c r="AA278" s="298"/>
      <c r="AB278" s="298"/>
    </row>
    <row r="279" spans="1:28" ht="35.25" customHeight="1" x14ac:dyDescent="0.2">
      <c r="A279" s="1362" t="s">
        <v>1953</v>
      </c>
      <c r="B279" s="1373"/>
      <c r="C279" s="1373">
        <v>100</v>
      </c>
      <c r="D279" s="1373">
        <v>50</v>
      </c>
      <c r="E279" s="1373">
        <v>60</v>
      </c>
      <c r="F279" s="1373"/>
      <c r="G279" s="1373"/>
      <c r="H279" s="1373"/>
      <c r="I279" s="1373"/>
      <c r="J279" s="1376">
        <f t="shared" si="38"/>
        <v>210</v>
      </c>
      <c r="K279" s="298"/>
      <c r="L279" s="298"/>
      <c r="M279" s="298"/>
      <c r="N279" s="298"/>
      <c r="O279" s="298"/>
      <c r="P279" s="298"/>
      <c r="Q279" s="298"/>
      <c r="R279" s="298"/>
      <c r="S279" s="298"/>
      <c r="T279" s="298"/>
      <c r="U279" s="298"/>
      <c r="V279" s="298"/>
      <c r="W279" s="298"/>
      <c r="X279" s="298"/>
      <c r="Y279" s="298"/>
      <c r="Z279" s="298"/>
      <c r="AA279" s="298"/>
      <c r="AB279" s="298"/>
    </row>
    <row r="280" spans="1:28" ht="15" hidden="1" x14ac:dyDescent="0.2">
      <c r="A280" s="1362" t="s">
        <v>961</v>
      </c>
      <c r="B280" s="1393"/>
      <c r="C280" s="1393"/>
      <c r="D280" s="1393"/>
      <c r="E280" s="1393"/>
      <c r="F280" s="1393"/>
      <c r="G280" s="1393"/>
      <c r="H280" s="1393"/>
      <c r="I280" s="1393"/>
      <c r="J280" s="1376">
        <f t="shared" si="38"/>
        <v>0</v>
      </c>
      <c r="K280" s="298"/>
      <c r="L280" s="298"/>
      <c r="M280" s="298"/>
      <c r="N280" s="298"/>
      <c r="O280" s="298"/>
      <c r="P280" s="298"/>
      <c r="Q280" s="298"/>
      <c r="R280" s="298"/>
      <c r="S280" s="298"/>
      <c r="T280" s="298"/>
      <c r="U280" s="298"/>
      <c r="V280" s="298"/>
      <c r="W280" s="298"/>
      <c r="X280" s="298"/>
      <c r="Y280" s="298"/>
      <c r="Z280" s="298"/>
      <c r="AA280" s="298"/>
      <c r="AB280" s="298"/>
    </row>
    <row r="281" spans="1:28" ht="15" customHeight="1" x14ac:dyDescent="0.2">
      <c r="A281" s="1395" t="s">
        <v>1954</v>
      </c>
      <c r="B281" s="1373"/>
      <c r="C281" s="1373"/>
      <c r="D281" s="1373"/>
      <c r="E281" s="1373"/>
      <c r="F281" s="1373"/>
      <c r="G281" s="1373"/>
      <c r="H281" s="1373"/>
      <c r="I281" s="1373">
        <v>150</v>
      </c>
      <c r="J281" s="1376">
        <f t="shared" si="38"/>
        <v>150</v>
      </c>
      <c r="K281" s="298"/>
      <c r="L281" s="298"/>
      <c r="M281" s="298"/>
      <c r="N281" s="298"/>
      <c r="O281" s="298"/>
      <c r="P281" s="298"/>
      <c r="Q281" s="298"/>
      <c r="R281" s="298"/>
      <c r="S281" s="298"/>
      <c r="T281" s="298"/>
      <c r="U281" s="298"/>
      <c r="V281" s="298"/>
      <c r="W281" s="298"/>
      <c r="X281" s="298"/>
      <c r="Y281" s="298"/>
      <c r="Z281" s="298"/>
      <c r="AA281" s="298"/>
      <c r="AB281" s="298"/>
    </row>
    <row r="282" spans="1:28" ht="22.5" customHeight="1" x14ac:dyDescent="0.2">
      <c r="A282" s="1395" t="s">
        <v>1506</v>
      </c>
      <c r="B282" s="1373"/>
      <c r="C282" s="1373"/>
      <c r="D282" s="1373"/>
      <c r="E282" s="1373"/>
      <c r="F282" s="1373"/>
      <c r="G282" s="1373">
        <v>100</v>
      </c>
      <c r="H282" s="1373"/>
      <c r="I282" s="1373"/>
      <c r="J282" s="1376">
        <f t="shared" si="38"/>
        <v>100</v>
      </c>
      <c r="K282" s="298"/>
      <c r="L282" s="298"/>
      <c r="M282" s="298"/>
      <c r="N282" s="298"/>
      <c r="O282" s="298"/>
      <c r="P282" s="298"/>
      <c r="Q282" s="298"/>
      <c r="R282" s="298"/>
      <c r="S282" s="298"/>
      <c r="T282" s="298"/>
      <c r="U282" s="298"/>
      <c r="V282" s="298"/>
      <c r="W282" s="298"/>
      <c r="X282" s="298"/>
      <c r="Y282" s="298"/>
      <c r="Z282" s="298"/>
      <c r="AA282" s="298"/>
      <c r="AB282" s="298"/>
    </row>
    <row r="283" spans="1:28" ht="29.45" hidden="1" customHeight="1" x14ac:dyDescent="0.2">
      <c r="A283" s="1371" t="s">
        <v>996</v>
      </c>
      <c r="B283" s="1373"/>
      <c r="C283" s="1373"/>
      <c r="D283" s="1373"/>
      <c r="E283" s="1373"/>
      <c r="F283" s="1373"/>
      <c r="G283" s="1373"/>
      <c r="H283" s="1373"/>
      <c r="I283" s="1373"/>
      <c r="J283" s="1376">
        <f t="shared" si="38"/>
        <v>0</v>
      </c>
      <c r="K283" s="298"/>
      <c r="L283" s="298"/>
      <c r="M283" s="298"/>
      <c r="N283" s="298"/>
      <c r="O283" s="298"/>
      <c r="P283" s="298"/>
      <c r="Q283" s="298"/>
      <c r="R283" s="298"/>
      <c r="S283" s="298"/>
      <c r="T283" s="298"/>
      <c r="U283" s="298"/>
      <c r="V283" s="298"/>
      <c r="W283" s="298"/>
      <c r="X283" s="298"/>
      <c r="Y283" s="298"/>
      <c r="Z283" s="298"/>
      <c r="AA283" s="298"/>
      <c r="AB283" s="298"/>
    </row>
    <row r="284" spans="1:28" ht="15" hidden="1" customHeight="1" x14ac:dyDescent="0.2">
      <c r="A284" s="1395" t="s">
        <v>998</v>
      </c>
      <c r="B284" s="1373"/>
      <c r="C284" s="1373"/>
      <c r="D284" s="1373"/>
      <c r="E284" s="1373"/>
      <c r="F284" s="1373"/>
      <c r="G284" s="1373"/>
      <c r="H284" s="1373"/>
      <c r="I284" s="1373"/>
      <c r="J284" s="1376">
        <f t="shared" si="38"/>
        <v>0</v>
      </c>
      <c r="K284" s="298"/>
      <c r="L284" s="298"/>
      <c r="M284" s="298"/>
      <c r="N284" s="298"/>
      <c r="O284" s="298"/>
      <c r="P284" s="298"/>
      <c r="Q284" s="298"/>
      <c r="R284" s="298"/>
      <c r="S284" s="298"/>
      <c r="T284" s="298"/>
      <c r="U284" s="298"/>
      <c r="V284" s="298"/>
      <c r="W284" s="298"/>
      <c r="X284" s="298"/>
      <c r="Y284" s="298"/>
      <c r="Z284" s="298"/>
      <c r="AA284" s="298"/>
      <c r="AB284" s="298"/>
    </row>
    <row r="285" spans="1:28" ht="15" hidden="1" customHeight="1" x14ac:dyDescent="0.2">
      <c r="A285" s="1371" t="s">
        <v>1003</v>
      </c>
      <c r="B285" s="1373"/>
      <c r="C285" s="1373"/>
      <c r="D285" s="1373"/>
      <c r="E285" s="1373"/>
      <c r="F285" s="1373"/>
      <c r="G285" s="1373"/>
      <c r="H285" s="1373"/>
      <c r="I285" s="1373">
        <v>100000</v>
      </c>
      <c r="J285" s="1376">
        <f t="shared" si="38"/>
        <v>100000</v>
      </c>
      <c r="K285" s="298"/>
      <c r="L285" s="298"/>
      <c r="M285" s="298"/>
      <c r="N285" s="298"/>
      <c r="O285" s="298"/>
      <c r="P285" s="298"/>
      <c r="Q285" s="298"/>
      <c r="R285" s="298"/>
      <c r="S285" s="298"/>
      <c r="T285" s="298"/>
      <c r="U285" s="298"/>
      <c r="V285" s="298"/>
      <c r="W285" s="298"/>
      <c r="X285" s="298"/>
      <c r="Y285" s="298"/>
      <c r="Z285" s="298"/>
      <c r="AA285" s="298"/>
      <c r="AB285" s="298"/>
    </row>
    <row r="286" spans="1:28" ht="15" hidden="1" customHeight="1" x14ac:dyDescent="0.2">
      <c r="A286" s="1371" t="s">
        <v>1003</v>
      </c>
      <c r="B286" s="1373"/>
      <c r="C286" s="1373"/>
      <c r="D286" s="1373"/>
      <c r="E286" s="1373"/>
      <c r="F286" s="1373"/>
      <c r="G286" s="1373"/>
      <c r="H286" s="1373"/>
      <c r="I286" s="1373">
        <v>100000</v>
      </c>
      <c r="J286" s="1376">
        <f t="shared" si="38"/>
        <v>100000</v>
      </c>
      <c r="K286" s="298"/>
      <c r="L286" s="298"/>
      <c r="M286" s="298"/>
      <c r="N286" s="298"/>
      <c r="O286" s="298"/>
      <c r="P286" s="298"/>
      <c r="Q286" s="298"/>
      <c r="R286" s="298"/>
      <c r="S286" s="298"/>
      <c r="T286" s="298"/>
      <c r="U286" s="298"/>
      <c r="V286" s="298"/>
      <c r="W286" s="298"/>
      <c r="X286" s="298"/>
      <c r="Y286" s="298"/>
      <c r="Z286" s="298"/>
      <c r="AA286" s="298"/>
      <c r="AB286" s="298"/>
    </row>
    <row r="287" spans="1:28" ht="15" hidden="1" customHeight="1" x14ac:dyDescent="0.2">
      <c r="A287" s="1371" t="s">
        <v>1003</v>
      </c>
      <c r="B287" s="1373"/>
      <c r="C287" s="1373"/>
      <c r="D287" s="1373"/>
      <c r="E287" s="1373"/>
      <c r="F287" s="1373">
        <v>150000</v>
      </c>
      <c r="G287" s="1373"/>
      <c r="H287" s="1373"/>
      <c r="I287" s="1373"/>
      <c r="J287" s="1376">
        <f t="shared" si="38"/>
        <v>150000</v>
      </c>
      <c r="K287" s="298"/>
      <c r="L287" s="298"/>
      <c r="M287" s="298"/>
      <c r="N287" s="298"/>
      <c r="O287" s="298"/>
      <c r="P287" s="298"/>
      <c r="Q287" s="298"/>
      <c r="R287" s="298"/>
      <c r="S287" s="298"/>
      <c r="T287" s="298"/>
      <c r="U287" s="298"/>
      <c r="V287" s="298"/>
      <c r="W287" s="298"/>
      <c r="X287" s="298"/>
      <c r="Y287" s="298"/>
      <c r="Z287" s="298"/>
      <c r="AA287" s="298"/>
      <c r="AB287" s="298"/>
    </row>
    <row r="288" spans="1:28" ht="15" customHeight="1" x14ac:dyDescent="0.2">
      <c r="A288" s="1371" t="s">
        <v>1955</v>
      </c>
      <c r="B288" s="1373"/>
      <c r="C288" s="1373"/>
      <c r="D288" s="1373"/>
      <c r="E288" s="1373"/>
      <c r="F288" s="1373">
        <v>150</v>
      </c>
      <c r="G288" s="1373"/>
      <c r="H288" s="1373">
        <f t="shared" ref="H288" si="41">SUM(H285:H287)</f>
        <v>0</v>
      </c>
      <c r="I288" s="1373">
        <v>200</v>
      </c>
      <c r="J288" s="1376">
        <f t="shared" si="38"/>
        <v>350</v>
      </c>
      <c r="K288" s="298"/>
      <c r="L288" s="298"/>
      <c r="M288" s="298"/>
      <c r="N288" s="298"/>
      <c r="O288" s="298"/>
      <c r="P288" s="298"/>
      <c r="Q288" s="298"/>
      <c r="R288" s="298"/>
      <c r="S288" s="298"/>
      <c r="T288" s="298"/>
      <c r="U288" s="298"/>
      <c r="V288" s="298"/>
      <c r="W288" s="298"/>
      <c r="X288" s="298"/>
      <c r="Y288" s="298"/>
      <c r="Z288" s="298"/>
      <c r="AA288" s="298"/>
      <c r="AB288" s="298"/>
    </row>
    <row r="289" spans="1:28" ht="15" hidden="1" customHeight="1" x14ac:dyDescent="0.2">
      <c r="A289" s="1395" t="s">
        <v>1292</v>
      </c>
      <c r="B289" s="1373"/>
      <c r="C289" s="1373"/>
      <c r="D289" s="1373"/>
      <c r="E289" s="1373"/>
      <c r="F289" s="1373"/>
      <c r="G289" s="1373">
        <v>100000</v>
      </c>
      <c r="H289" s="1373"/>
      <c r="I289" s="1373"/>
      <c r="J289" s="1376">
        <f t="shared" si="38"/>
        <v>100000</v>
      </c>
      <c r="K289" s="298"/>
      <c r="L289" s="298"/>
      <c r="M289" s="298"/>
      <c r="N289" s="298"/>
      <c r="O289" s="298"/>
      <c r="P289" s="298"/>
      <c r="Q289" s="298"/>
      <c r="R289" s="298"/>
      <c r="S289" s="298"/>
      <c r="T289" s="298"/>
      <c r="U289" s="298"/>
      <c r="V289" s="298"/>
      <c r="W289" s="298"/>
      <c r="X289" s="298"/>
      <c r="Y289" s="298"/>
      <c r="Z289" s="298"/>
      <c r="AA289" s="298"/>
      <c r="AB289" s="298"/>
    </row>
    <row r="290" spans="1:28" ht="15" hidden="1" customHeight="1" x14ac:dyDescent="0.2">
      <c r="A290" s="1395" t="s">
        <v>1292</v>
      </c>
      <c r="B290" s="1373"/>
      <c r="C290" s="1373"/>
      <c r="D290" s="1373"/>
      <c r="E290" s="1373"/>
      <c r="F290" s="1373"/>
      <c r="G290" s="1373">
        <v>100000</v>
      </c>
      <c r="H290" s="1373"/>
      <c r="I290" s="1373"/>
      <c r="J290" s="1376">
        <f t="shared" si="38"/>
        <v>100000</v>
      </c>
      <c r="K290" s="298"/>
      <c r="L290" s="298"/>
      <c r="M290" s="298"/>
      <c r="N290" s="298"/>
      <c r="O290" s="298"/>
      <c r="P290" s="298"/>
      <c r="Q290" s="298"/>
      <c r="R290" s="298"/>
      <c r="S290" s="298"/>
      <c r="T290" s="298"/>
      <c r="U290" s="298"/>
      <c r="V290" s="298"/>
      <c r="W290" s="298"/>
      <c r="X290" s="298"/>
      <c r="Y290" s="298"/>
      <c r="Z290" s="298"/>
      <c r="AA290" s="298"/>
      <c r="AB290" s="298"/>
    </row>
    <row r="291" spans="1:28" ht="15" hidden="1" customHeight="1" x14ac:dyDescent="0.2">
      <c r="A291" s="1395" t="s">
        <v>1292</v>
      </c>
      <c r="B291" s="1373"/>
      <c r="C291" s="1373"/>
      <c r="D291" s="1373"/>
      <c r="E291" s="1373"/>
      <c r="F291" s="1373"/>
      <c r="G291" s="1373">
        <v>100000</v>
      </c>
      <c r="H291" s="1373"/>
      <c r="I291" s="1373"/>
      <c r="J291" s="1376">
        <f t="shared" si="38"/>
        <v>100000</v>
      </c>
      <c r="K291" s="298"/>
      <c r="L291" s="298"/>
      <c r="M291" s="298"/>
      <c r="N291" s="298"/>
      <c r="O291" s="298"/>
      <c r="P291" s="298"/>
      <c r="Q291" s="298"/>
      <c r="R291" s="298"/>
      <c r="S291" s="298"/>
      <c r="T291" s="298"/>
      <c r="U291" s="298"/>
      <c r="V291" s="298"/>
      <c r="W291" s="298"/>
      <c r="X291" s="298"/>
      <c r="Y291" s="298"/>
      <c r="Z291" s="298"/>
      <c r="AA291" s="298"/>
      <c r="AB291" s="298"/>
    </row>
    <row r="292" spans="1:28" ht="15" customHeight="1" x14ac:dyDescent="0.2">
      <c r="A292" s="1395" t="s">
        <v>1956</v>
      </c>
      <c r="B292" s="1373"/>
      <c r="C292" s="1373"/>
      <c r="D292" s="1373"/>
      <c r="E292" s="1373"/>
      <c r="F292" s="1373"/>
      <c r="G292" s="1373">
        <v>300</v>
      </c>
      <c r="H292" s="1373">
        <f t="shared" ref="H292" si="42">SUM(H289:H291)</f>
        <v>0</v>
      </c>
      <c r="I292" s="1373"/>
      <c r="J292" s="1376">
        <f t="shared" si="38"/>
        <v>300</v>
      </c>
      <c r="K292" s="298"/>
      <c r="L292" s="298"/>
      <c r="M292" s="298"/>
      <c r="N292" s="298"/>
      <c r="O292" s="298"/>
      <c r="P292" s="298"/>
      <c r="Q292" s="298"/>
      <c r="R292" s="298"/>
      <c r="S292" s="298"/>
      <c r="T292" s="298"/>
      <c r="U292" s="298"/>
      <c r="V292" s="298"/>
      <c r="W292" s="298"/>
      <c r="X292" s="298"/>
      <c r="Y292" s="298"/>
      <c r="Z292" s="298"/>
      <c r="AA292" s="298"/>
      <c r="AB292" s="298"/>
    </row>
    <row r="293" spans="1:28" ht="19.7" hidden="1" customHeight="1" x14ac:dyDescent="0.2">
      <c r="A293" s="1395" t="s">
        <v>1004</v>
      </c>
      <c r="B293" s="1373"/>
      <c r="C293" s="1373"/>
      <c r="D293" s="1373"/>
      <c r="E293" s="1373"/>
      <c r="F293" s="1373"/>
      <c r="G293" s="1373"/>
      <c r="H293" s="1373"/>
      <c r="I293" s="1373"/>
      <c r="J293" s="1376">
        <f t="shared" si="38"/>
        <v>0</v>
      </c>
      <c r="K293" s="298"/>
      <c r="L293" s="298"/>
      <c r="M293" s="298"/>
      <c r="N293" s="298"/>
      <c r="O293" s="298"/>
      <c r="P293" s="298"/>
      <c r="Q293" s="298"/>
      <c r="R293" s="298"/>
      <c r="S293" s="298"/>
      <c r="T293" s="298"/>
      <c r="U293" s="298"/>
      <c r="V293" s="298"/>
      <c r="W293" s="298"/>
      <c r="X293" s="298"/>
      <c r="Y293" s="298"/>
      <c r="Z293" s="298"/>
      <c r="AA293" s="298"/>
      <c r="AB293" s="298"/>
    </row>
    <row r="294" spans="1:28" ht="15" hidden="1" x14ac:dyDescent="0.2">
      <c r="A294" s="1362" t="s">
        <v>1101</v>
      </c>
      <c r="B294" s="1373"/>
      <c r="C294" s="1373"/>
      <c r="D294" s="1373"/>
      <c r="E294" s="1373"/>
      <c r="F294" s="1373"/>
      <c r="G294" s="1373"/>
      <c r="H294" s="1373"/>
      <c r="I294" s="1373"/>
      <c r="J294" s="1376">
        <f t="shared" si="38"/>
        <v>0</v>
      </c>
      <c r="K294" s="298"/>
      <c r="L294" s="298"/>
      <c r="M294" s="298"/>
      <c r="N294" s="298"/>
      <c r="O294" s="298"/>
      <c r="P294" s="298"/>
      <c r="Q294" s="298"/>
      <c r="R294" s="298"/>
      <c r="S294" s="298"/>
      <c r="T294" s="298"/>
      <c r="U294" s="298"/>
      <c r="V294" s="298"/>
      <c r="W294" s="298"/>
      <c r="X294" s="298"/>
      <c r="Y294" s="298"/>
      <c r="Z294" s="298"/>
      <c r="AA294" s="298"/>
      <c r="AB294" s="298"/>
    </row>
    <row r="295" spans="1:28" ht="15" hidden="1" customHeight="1" x14ac:dyDescent="0.2">
      <c r="A295" s="1395" t="s">
        <v>1508</v>
      </c>
      <c r="B295" s="1373"/>
      <c r="C295" s="1373">
        <v>50000</v>
      </c>
      <c r="D295" s="1373">
        <v>35000</v>
      </c>
      <c r="E295" s="1373"/>
      <c r="F295" s="1373"/>
      <c r="G295" s="1373"/>
      <c r="H295" s="1373"/>
      <c r="I295" s="1373"/>
      <c r="J295" s="1376">
        <f t="shared" si="38"/>
        <v>85000</v>
      </c>
      <c r="K295" s="298"/>
      <c r="L295" s="298"/>
      <c r="M295" s="298"/>
      <c r="N295" s="298"/>
      <c r="O295" s="298"/>
      <c r="P295" s="298"/>
      <c r="Q295" s="298"/>
      <c r="R295" s="298"/>
      <c r="S295" s="298"/>
      <c r="T295" s="298"/>
      <c r="U295" s="298"/>
      <c r="V295" s="298"/>
      <c r="W295" s="298"/>
      <c r="X295" s="298"/>
      <c r="Y295" s="298"/>
      <c r="Z295" s="298"/>
      <c r="AA295" s="298"/>
      <c r="AB295" s="298"/>
    </row>
    <row r="296" spans="1:28" ht="15" hidden="1" customHeight="1" x14ac:dyDescent="0.2">
      <c r="A296" s="1395" t="s">
        <v>1508</v>
      </c>
      <c r="B296" s="1373"/>
      <c r="C296" s="1373">
        <v>50000</v>
      </c>
      <c r="D296" s="1373"/>
      <c r="E296" s="1373"/>
      <c r="F296" s="1373"/>
      <c r="G296" s="1373"/>
      <c r="H296" s="1373"/>
      <c r="I296" s="1373"/>
      <c r="J296" s="1376">
        <f t="shared" si="38"/>
        <v>50000</v>
      </c>
      <c r="K296" s="298"/>
      <c r="L296" s="298"/>
      <c r="M296" s="298"/>
      <c r="N296" s="298"/>
      <c r="O296" s="298"/>
      <c r="P296" s="298"/>
      <c r="Q296" s="298"/>
      <c r="R296" s="298"/>
      <c r="S296" s="298"/>
      <c r="T296" s="298"/>
      <c r="U296" s="298"/>
      <c r="V296" s="298"/>
      <c r="W296" s="298"/>
      <c r="X296" s="298"/>
      <c r="Y296" s="298"/>
      <c r="Z296" s="298"/>
      <c r="AA296" s="298"/>
      <c r="AB296" s="298"/>
    </row>
    <row r="297" spans="1:28" ht="15" customHeight="1" x14ac:dyDescent="0.2">
      <c r="A297" s="1395" t="s">
        <v>1957</v>
      </c>
      <c r="B297" s="1373"/>
      <c r="C297" s="1373">
        <v>100</v>
      </c>
      <c r="D297" s="1373">
        <v>35</v>
      </c>
      <c r="E297" s="1373"/>
      <c r="F297" s="1373"/>
      <c r="G297" s="1373"/>
      <c r="H297" s="1373"/>
      <c r="I297" s="1373"/>
      <c r="J297" s="1376">
        <f t="shared" si="38"/>
        <v>135</v>
      </c>
      <c r="K297" s="298"/>
      <c r="L297" s="298"/>
      <c r="M297" s="298"/>
      <c r="N297" s="298"/>
      <c r="O297" s="298"/>
      <c r="P297" s="298"/>
      <c r="Q297" s="298"/>
      <c r="R297" s="298"/>
      <c r="S297" s="298"/>
      <c r="T297" s="298"/>
      <c r="U297" s="298"/>
      <c r="V297" s="298"/>
      <c r="W297" s="298"/>
      <c r="X297" s="298"/>
      <c r="Y297" s="298"/>
      <c r="Z297" s="298"/>
      <c r="AA297" s="298"/>
      <c r="AB297" s="298"/>
    </row>
    <row r="298" spans="1:28" ht="12" hidden="1" customHeight="1" x14ac:dyDescent="0.2">
      <c r="A298" s="1395" t="s">
        <v>1002</v>
      </c>
      <c r="B298" s="1373"/>
      <c r="C298" s="1373"/>
      <c r="D298" s="1373"/>
      <c r="E298" s="1373"/>
      <c r="F298" s="1373"/>
      <c r="G298" s="1373"/>
      <c r="H298" s="1373"/>
      <c r="I298" s="1373"/>
      <c r="J298" s="1376">
        <f t="shared" si="38"/>
        <v>0</v>
      </c>
      <c r="K298" s="298"/>
      <c r="L298" s="298"/>
      <c r="M298" s="298"/>
      <c r="N298" s="298"/>
      <c r="O298" s="298"/>
      <c r="P298" s="298"/>
      <c r="Q298" s="298"/>
      <c r="R298" s="298"/>
      <c r="S298" s="298"/>
      <c r="T298" s="298"/>
      <c r="U298" s="298"/>
      <c r="V298" s="298"/>
      <c r="W298" s="298"/>
      <c r="X298" s="298"/>
      <c r="Y298" s="298"/>
      <c r="Z298" s="298"/>
      <c r="AA298" s="298"/>
      <c r="AB298" s="298"/>
    </row>
    <row r="299" spans="1:28" ht="15" hidden="1" customHeight="1" x14ac:dyDescent="0.2">
      <c r="A299" s="1395" t="s">
        <v>1507</v>
      </c>
      <c r="B299" s="1373"/>
      <c r="C299" s="1373"/>
      <c r="D299" s="1373"/>
      <c r="E299" s="1373"/>
      <c r="F299" s="1373"/>
      <c r="G299" s="1373"/>
      <c r="H299" s="1373"/>
      <c r="I299" s="1373"/>
      <c r="J299" s="1376">
        <f t="shared" si="38"/>
        <v>0</v>
      </c>
      <c r="K299" s="298"/>
      <c r="L299" s="298"/>
      <c r="M299" s="298"/>
      <c r="N299" s="298"/>
      <c r="O299" s="298"/>
      <c r="P299" s="298"/>
      <c r="Q299" s="298"/>
      <c r="R299" s="298"/>
      <c r="S299" s="298"/>
      <c r="T299" s="298"/>
      <c r="U299" s="298"/>
      <c r="V299" s="298"/>
      <c r="W299" s="298"/>
      <c r="X299" s="298"/>
      <c r="Y299" s="298"/>
      <c r="Z299" s="298"/>
      <c r="AA299" s="298"/>
      <c r="AB299" s="298"/>
    </row>
    <row r="300" spans="1:28" ht="15" hidden="1" customHeight="1" x14ac:dyDescent="0.2">
      <c r="A300" s="1395" t="s">
        <v>1005</v>
      </c>
      <c r="B300" s="1373"/>
      <c r="C300" s="1373">
        <v>100000</v>
      </c>
      <c r="D300" s="1373"/>
      <c r="E300" s="1373"/>
      <c r="F300" s="1373"/>
      <c r="G300" s="1373">
        <v>100000</v>
      </c>
      <c r="H300" s="1373"/>
      <c r="I300" s="1373">
        <v>200000</v>
      </c>
      <c r="J300" s="1376">
        <f t="shared" si="38"/>
        <v>400000</v>
      </c>
      <c r="K300" s="298"/>
      <c r="L300" s="298"/>
      <c r="M300" s="298"/>
      <c r="N300" s="298"/>
      <c r="O300" s="298"/>
      <c r="P300" s="298"/>
      <c r="Q300" s="298"/>
      <c r="R300" s="298"/>
      <c r="S300" s="298"/>
      <c r="T300" s="298"/>
      <c r="U300" s="298"/>
      <c r="V300" s="298"/>
      <c r="W300" s="298"/>
      <c r="X300" s="298"/>
      <c r="Y300" s="298"/>
      <c r="Z300" s="298"/>
      <c r="AA300" s="298"/>
      <c r="AB300" s="298"/>
    </row>
    <row r="301" spans="1:28" ht="15" hidden="1" customHeight="1" x14ac:dyDescent="0.2">
      <c r="A301" s="1395" t="s">
        <v>1005</v>
      </c>
      <c r="B301" s="1373"/>
      <c r="C301" s="1373"/>
      <c r="D301" s="1373"/>
      <c r="E301" s="1373"/>
      <c r="F301" s="1373"/>
      <c r="G301" s="1373"/>
      <c r="H301" s="1373"/>
      <c r="I301" s="1373">
        <v>100000</v>
      </c>
      <c r="J301" s="1376">
        <f t="shared" si="38"/>
        <v>100000</v>
      </c>
      <c r="K301" s="298"/>
      <c r="L301" s="298"/>
      <c r="M301" s="298"/>
      <c r="N301" s="298"/>
      <c r="O301" s="298"/>
      <c r="P301" s="298"/>
      <c r="Q301" s="298"/>
      <c r="R301" s="298"/>
      <c r="S301" s="298"/>
      <c r="T301" s="298"/>
      <c r="U301" s="298"/>
      <c r="V301" s="298"/>
      <c r="W301" s="298"/>
      <c r="X301" s="298"/>
      <c r="Y301" s="298"/>
      <c r="Z301" s="298"/>
      <c r="AA301" s="298"/>
      <c r="AB301" s="298"/>
    </row>
    <row r="302" spans="1:28" ht="15" customHeight="1" x14ac:dyDescent="0.2">
      <c r="A302" s="1395" t="s">
        <v>1958</v>
      </c>
      <c r="B302" s="1373"/>
      <c r="C302" s="1373">
        <v>100</v>
      </c>
      <c r="D302" s="1373"/>
      <c r="E302" s="1373"/>
      <c r="F302" s="1373"/>
      <c r="G302" s="1373">
        <v>100</v>
      </c>
      <c r="H302" s="1373">
        <f t="shared" ref="H302" si="43">SUM(H300:H301)</f>
        <v>0</v>
      </c>
      <c r="I302" s="1373">
        <v>300</v>
      </c>
      <c r="J302" s="1376">
        <f t="shared" si="38"/>
        <v>500</v>
      </c>
      <c r="K302" s="298"/>
      <c r="L302" s="298"/>
      <c r="M302" s="298"/>
      <c r="N302" s="298"/>
      <c r="O302" s="298"/>
      <c r="P302" s="298"/>
      <c r="Q302" s="298"/>
      <c r="R302" s="298"/>
      <c r="S302" s="298"/>
      <c r="T302" s="298"/>
      <c r="U302" s="298"/>
      <c r="V302" s="298"/>
      <c r="W302" s="298"/>
      <c r="X302" s="298"/>
      <c r="Y302" s="298"/>
      <c r="Z302" s="298"/>
      <c r="AA302" s="298"/>
      <c r="AB302" s="298"/>
    </row>
    <row r="303" spans="1:28" ht="15" hidden="1" customHeight="1" x14ac:dyDescent="0.2">
      <c r="A303" s="1371" t="s">
        <v>1000</v>
      </c>
      <c r="B303" s="1373"/>
      <c r="C303" s="1373"/>
      <c r="D303" s="1373"/>
      <c r="E303" s="1373"/>
      <c r="F303" s="1373"/>
      <c r="G303" s="1373"/>
      <c r="H303" s="1373"/>
      <c r="I303" s="1373"/>
      <c r="J303" s="1376">
        <f t="shared" si="38"/>
        <v>0</v>
      </c>
      <c r="K303" s="298"/>
      <c r="L303" s="298"/>
      <c r="M303" s="298"/>
      <c r="N303" s="298"/>
      <c r="O303" s="298"/>
      <c r="P303" s="298"/>
      <c r="Q303" s="298"/>
      <c r="R303" s="298"/>
      <c r="S303" s="298"/>
      <c r="T303" s="298"/>
      <c r="U303" s="298"/>
      <c r="V303" s="298"/>
      <c r="W303" s="298"/>
      <c r="X303" s="298"/>
      <c r="Y303" s="298"/>
      <c r="Z303" s="298"/>
      <c r="AA303" s="298"/>
      <c r="AB303" s="298"/>
    </row>
    <row r="304" spans="1:28" ht="15" hidden="1" customHeight="1" x14ac:dyDescent="0.2">
      <c r="A304" s="1395" t="s">
        <v>1006</v>
      </c>
      <c r="B304" s="1373"/>
      <c r="C304" s="1373"/>
      <c r="D304" s="1373"/>
      <c r="E304" s="1373"/>
      <c r="F304" s="1373"/>
      <c r="G304" s="1373"/>
      <c r="H304" s="1373"/>
      <c r="I304" s="1373"/>
      <c r="J304" s="1376">
        <f t="shared" si="38"/>
        <v>0</v>
      </c>
      <c r="K304" s="298"/>
      <c r="L304" s="298"/>
      <c r="M304" s="298"/>
      <c r="N304" s="298"/>
      <c r="O304" s="298"/>
      <c r="P304" s="298"/>
      <c r="Q304" s="298"/>
      <c r="R304" s="298"/>
      <c r="S304" s="298"/>
      <c r="T304" s="298"/>
      <c r="U304" s="298"/>
      <c r="V304" s="298"/>
      <c r="W304" s="298"/>
      <c r="X304" s="298"/>
      <c r="Y304" s="298"/>
      <c r="Z304" s="298"/>
      <c r="AA304" s="298"/>
      <c r="AB304" s="298"/>
    </row>
    <row r="305" spans="1:28" ht="15" hidden="1" customHeight="1" x14ac:dyDescent="0.2">
      <c r="A305" s="1371" t="s">
        <v>1007</v>
      </c>
      <c r="B305" s="1373"/>
      <c r="C305" s="1373"/>
      <c r="D305" s="1373"/>
      <c r="E305" s="1373"/>
      <c r="F305" s="1373"/>
      <c r="G305" s="1373"/>
      <c r="H305" s="1373"/>
      <c r="I305" s="1373"/>
      <c r="J305" s="1376">
        <f t="shared" si="38"/>
        <v>0</v>
      </c>
      <c r="K305" s="298"/>
      <c r="L305" s="298"/>
      <c r="M305" s="298"/>
      <c r="N305" s="298"/>
      <c r="O305" s="298"/>
      <c r="P305" s="298"/>
      <c r="Q305" s="298"/>
      <c r="R305" s="298"/>
      <c r="S305" s="298"/>
      <c r="T305" s="298"/>
      <c r="U305" s="298"/>
      <c r="V305" s="298"/>
      <c r="W305" s="298"/>
      <c r="X305" s="298"/>
      <c r="Y305" s="298"/>
      <c r="Z305" s="298"/>
      <c r="AA305" s="298"/>
      <c r="AB305" s="298"/>
    </row>
    <row r="306" spans="1:28" ht="15" hidden="1" customHeight="1" x14ac:dyDescent="0.2">
      <c r="A306" s="1395" t="s">
        <v>1008</v>
      </c>
      <c r="B306" s="1373"/>
      <c r="C306" s="1373"/>
      <c r="D306" s="1373"/>
      <c r="E306" s="1373"/>
      <c r="F306" s="1373"/>
      <c r="G306" s="1373"/>
      <c r="H306" s="1373"/>
      <c r="I306" s="1373"/>
      <c r="J306" s="1376">
        <f t="shared" si="38"/>
        <v>0</v>
      </c>
      <c r="K306" s="298"/>
      <c r="L306" s="298"/>
      <c r="M306" s="298"/>
      <c r="N306" s="298"/>
      <c r="O306" s="298"/>
      <c r="P306" s="298"/>
      <c r="Q306" s="298"/>
      <c r="R306" s="298"/>
      <c r="S306" s="298"/>
      <c r="T306" s="298"/>
      <c r="U306" s="298"/>
      <c r="V306" s="298"/>
      <c r="W306" s="298"/>
      <c r="X306" s="298"/>
      <c r="Y306" s="298"/>
      <c r="Z306" s="298"/>
      <c r="AA306" s="298"/>
      <c r="AB306" s="298"/>
    </row>
    <row r="307" spans="1:28" ht="27.2" customHeight="1" x14ac:dyDescent="0.2">
      <c r="A307" s="1395" t="s">
        <v>1959</v>
      </c>
      <c r="B307" s="1373"/>
      <c r="C307" s="1373"/>
      <c r="D307" s="1373"/>
      <c r="E307" s="1373"/>
      <c r="F307" s="1373"/>
      <c r="G307" s="1373">
        <v>100</v>
      </c>
      <c r="H307" s="1373"/>
      <c r="I307" s="1373"/>
      <c r="J307" s="1376">
        <f t="shared" si="38"/>
        <v>100</v>
      </c>
      <c r="K307" s="298"/>
      <c r="L307" s="298"/>
      <c r="M307" s="298"/>
      <c r="N307" s="298"/>
      <c r="O307" s="298"/>
      <c r="P307" s="298"/>
      <c r="Q307" s="298"/>
      <c r="R307" s="298"/>
      <c r="S307" s="298"/>
      <c r="T307" s="298"/>
      <c r="U307" s="298"/>
      <c r="V307" s="298"/>
      <c r="W307" s="298"/>
      <c r="X307" s="298"/>
      <c r="Y307" s="298"/>
      <c r="Z307" s="298"/>
      <c r="AA307" s="298"/>
      <c r="AB307" s="298"/>
    </row>
    <row r="308" spans="1:28" ht="15" hidden="1" customHeight="1" x14ac:dyDescent="0.2">
      <c r="A308" s="1394" t="s">
        <v>1010</v>
      </c>
      <c r="B308" s="1373"/>
      <c r="C308" s="1373"/>
      <c r="D308" s="1373"/>
      <c r="E308" s="1373"/>
      <c r="F308" s="1373"/>
      <c r="G308" s="1373"/>
      <c r="H308" s="1373"/>
      <c r="I308" s="1373"/>
      <c r="J308" s="1376">
        <f t="shared" si="38"/>
        <v>0</v>
      </c>
      <c r="K308" s="298"/>
      <c r="L308" s="298"/>
      <c r="M308" s="298"/>
      <c r="N308" s="298"/>
      <c r="O308" s="298"/>
      <c r="P308" s="298"/>
      <c r="Q308" s="298"/>
      <c r="R308" s="298"/>
      <c r="S308" s="298"/>
      <c r="T308" s="298"/>
      <c r="U308" s="298"/>
      <c r="V308" s="298"/>
      <c r="W308" s="298"/>
      <c r="X308" s="298"/>
      <c r="Y308" s="298"/>
      <c r="Z308" s="298"/>
      <c r="AA308" s="298"/>
      <c r="AB308" s="298"/>
    </row>
    <row r="309" spans="1:28" ht="15" customHeight="1" x14ac:dyDescent="0.2">
      <c r="A309" s="1394" t="s">
        <v>1960</v>
      </c>
      <c r="B309" s="1373"/>
      <c r="C309" s="1373">
        <v>50</v>
      </c>
      <c r="D309" s="1373">
        <v>50</v>
      </c>
      <c r="E309" s="1373"/>
      <c r="F309" s="1373"/>
      <c r="G309" s="1373">
        <v>200</v>
      </c>
      <c r="H309" s="1373"/>
      <c r="I309" s="1373"/>
      <c r="J309" s="1376">
        <f t="shared" si="38"/>
        <v>300</v>
      </c>
      <c r="K309" s="298"/>
      <c r="L309" s="298"/>
      <c r="M309" s="298"/>
      <c r="N309" s="298"/>
      <c r="O309" s="298"/>
      <c r="P309" s="298"/>
      <c r="Q309" s="298"/>
      <c r="R309" s="298"/>
      <c r="S309" s="298"/>
      <c r="T309" s="298"/>
      <c r="U309" s="298"/>
      <c r="V309" s="298"/>
      <c r="W309" s="298"/>
      <c r="X309" s="298"/>
      <c r="Y309" s="298"/>
      <c r="Z309" s="298"/>
      <c r="AA309" s="298"/>
      <c r="AB309" s="298"/>
    </row>
    <row r="310" spans="1:28" ht="15" hidden="1" customHeight="1" x14ac:dyDescent="0.2">
      <c r="A310" s="1395" t="s">
        <v>1009</v>
      </c>
      <c r="B310" s="1373"/>
      <c r="C310" s="1373"/>
      <c r="D310" s="1373"/>
      <c r="E310" s="1373"/>
      <c r="F310" s="1373"/>
      <c r="G310" s="1373"/>
      <c r="H310" s="1373"/>
      <c r="I310" s="1373"/>
      <c r="J310" s="1376">
        <f t="shared" si="38"/>
        <v>0</v>
      </c>
      <c r="K310" s="298"/>
      <c r="L310" s="298"/>
      <c r="M310" s="298"/>
      <c r="N310" s="298"/>
      <c r="O310" s="298"/>
      <c r="P310" s="298"/>
      <c r="Q310" s="298"/>
      <c r="R310" s="298"/>
      <c r="S310" s="298"/>
      <c r="T310" s="298"/>
      <c r="U310" s="298"/>
      <c r="V310" s="298"/>
      <c r="W310" s="298"/>
      <c r="X310" s="298"/>
      <c r="Y310" s="298"/>
      <c r="Z310" s="298"/>
      <c r="AA310" s="298"/>
      <c r="AB310" s="298"/>
    </row>
    <row r="311" spans="1:28" ht="15" hidden="1" customHeight="1" x14ac:dyDescent="0.2">
      <c r="A311" s="1394" t="s">
        <v>1509</v>
      </c>
      <c r="B311" s="1373"/>
      <c r="C311" s="1373">
        <v>60000</v>
      </c>
      <c r="D311" s="1373">
        <v>50000</v>
      </c>
      <c r="E311" s="1373"/>
      <c r="F311" s="1373"/>
      <c r="G311" s="1373">
        <v>100000</v>
      </c>
      <c r="H311" s="1373"/>
      <c r="I311" s="1373"/>
      <c r="J311" s="1376">
        <f t="shared" si="38"/>
        <v>210000</v>
      </c>
      <c r="K311" s="298"/>
      <c r="L311" s="298"/>
      <c r="M311" s="298"/>
      <c r="N311" s="298"/>
      <c r="O311" s="298"/>
      <c r="P311" s="298"/>
      <c r="Q311" s="298"/>
      <c r="R311" s="298"/>
      <c r="S311" s="298"/>
      <c r="T311" s="298"/>
      <c r="U311" s="298"/>
      <c r="V311" s="298"/>
      <c r="W311" s="298"/>
      <c r="X311" s="298"/>
      <c r="Y311" s="298"/>
      <c r="Z311" s="298"/>
      <c r="AA311" s="298"/>
      <c r="AB311" s="298"/>
    </row>
    <row r="312" spans="1:28" ht="15" hidden="1" customHeight="1" x14ac:dyDescent="0.2">
      <c r="A312" s="1394" t="s">
        <v>1509</v>
      </c>
      <c r="B312" s="1373"/>
      <c r="C312" s="1373"/>
      <c r="D312" s="1373"/>
      <c r="E312" s="1373"/>
      <c r="F312" s="1373"/>
      <c r="G312" s="1373">
        <v>-100000</v>
      </c>
      <c r="H312" s="1373"/>
      <c r="I312" s="1373"/>
      <c r="J312" s="1376">
        <f t="shared" si="38"/>
        <v>-100000</v>
      </c>
      <c r="K312" s="298"/>
      <c r="L312" s="298"/>
      <c r="M312" s="298"/>
      <c r="N312" s="298"/>
      <c r="O312" s="298"/>
      <c r="P312" s="298"/>
      <c r="Q312" s="298"/>
      <c r="R312" s="298"/>
      <c r="S312" s="298"/>
      <c r="T312" s="298"/>
      <c r="U312" s="298"/>
      <c r="V312" s="298"/>
      <c r="W312" s="298"/>
      <c r="X312" s="298"/>
      <c r="Y312" s="298"/>
      <c r="Z312" s="298"/>
      <c r="AA312" s="298"/>
      <c r="AB312" s="298"/>
    </row>
    <row r="313" spans="1:28" ht="15" customHeight="1" x14ac:dyDescent="0.2">
      <c r="A313" s="1394" t="s">
        <v>1961</v>
      </c>
      <c r="B313" s="1373"/>
      <c r="C313" s="1373">
        <v>60</v>
      </c>
      <c r="D313" s="1373">
        <v>50</v>
      </c>
      <c r="E313" s="1373"/>
      <c r="F313" s="1373"/>
      <c r="G313" s="1373"/>
      <c r="H313" s="1373">
        <f t="shared" ref="H313" si="44">SUM(H311:H312)</f>
        <v>0</v>
      </c>
      <c r="I313" s="1373"/>
      <c r="J313" s="1376">
        <f t="shared" si="38"/>
        <v>110</v>
      </c>
      <c r="K313" s="298"/>
      <c r="L313" s="298"/>
      <c r="M313" s="298"/>
      <c r="N313" s="298"/>
      <c r="O313" s="298"/>
      <c r="P313" s="298"/>
      <c r="Q313" s="298"/>
      <c r="R313" s="298"/>
      <c r="S313" s="298"/>
      <c r="T313" s="298"/>
      <c r="U313" s="298"/>
      <c r="V313" s="298"/>
      <c r="W313" s="298"/>
      <c r="X313" s="298"/>
      <c r="Y313" s="298"/>
      <c r="Z313" s="298"/>
      <c r="AA313" s="298"/>
      <c r="AB313" s="298"/>
    </row>
    <row r="314" spans="1:28" ht="17.45" hidden="1" customHeight="1" x14ac:dyDescent="0.2">
      <c r="A314" s="1362" t="s">
        <v>1370</v>
      </c>
      <c r="B314" s="1373"/>
      <c r="C314" s="1373"/>
      <c r="D314" s="1373"/>
      <c r="E314" s="1373"/>
      <c r="F314" s="1373"/>
      <c r="G314" s="1373"/>
      <c r="H314" s="1373"/>
      <c r="I314" s="1373"/>
      <c r="J314" s="1376">
        <f t="shared" si="38"/>
        <v>0</v>
      </c>
      <c r="K314" s="298"/>
      <c r="L314" s="298"/>
      <c r="M314" s="298"/>
      <c r="N314" s="298"/>
      <c r="O314" s="298"/>
      <c r="P314" s="298"/>
      <c r="Q314" s="298"/>
      <c r="R314" s="298"/>
      <c r="S314" s="298"/>
      <c r="T314" s="298"/>
      <c r="U314" s="298"/>
      <c r="V314" s="298"/>
      <c r="W314" s="298"/>
      <c r="X314" s="298"/>
      <c r="Y314" s="298"/>
      <c r="Z314" s="298"/>
      <c r="AA314" s="298"/>
      <c r="AB314" s="298"/>
    </row>
    <row r="315" spans="1:28" ht="18.75" customHeight="1" x14ac:dyDescent="0.25">
      <c r="A315" s="1362" t="s">
        <v>1293</v>
      </c>
      <c r="B315" s="1403"/>
      <c r="C315" s="1403"/>
      <c r="D315" s="1403"/>
      <c r="E315" s="1403"/>
      <c r="F315" s="1403"/>
      <c r="G315" s="1403"/>
      <c r="H315" s="1403"/>
      <c r="I315" s="1396">
        <v>60</v>
      </c>
      <c r="J315" s="1376">
        <f t="shared" si="38"/>
        <v>60</v>
      </c>
    </row>
    <row r="316" spans="1:28" ht="15" customHeight="1" x14ac:dyDescent="0.2">
      <c r="A316" s="1394" t="s">
        <v>1962</v>
      </c>
      <c r="B316" s="1373"/>
      <c r="C316" s="1373"/>
      <c r="D316" s="1373"/>
      <c r="E316" s="1373"/>
      <c r="F316" s="1373"/>
      <c r="G316" s="1373">
        <v>200</v>
      </c>
      <c r="H316" s="1373"/>
      <c r="I316" s="1373"/>
      <c r="J316" s="1376">
        <f t="shared" si="38"/>
        <v>200</v>
      </c>
      <c r="K316" s="298"/>
      <c r="L316" s="298"/>
      <c r="M316" s="298"/>
      <c r="N316" s="298"/>
      <c r="O316" s="298"/>
      <c r="P316" s="298"/>
      <c r="Q316" s="298"/>
      <c r="R316" s="298"/>
      <c r="S316" s="298"/>
      <c r="T316" s="298"/>
      <c r="U316" s="298"/>
      <c r="V316" s="298"/>
      <c r="W316" s="298"/>
      <c r="X316" s="298"/>
      <c r="Y316" s="298"/>
      <c r="Z316" s="298"/>
      <c r="AA316" s="298"/>
      <c r="AB316" s="298"/>
    </row>
    <row r="317" spans="1:28" ht="18.600000000000001" hidden="1" customHeight="1" x14ac:dyDescent="0.2">
      <c r="A317" s="1371" t="s">
        <v>1963</v>
      </c>
      <c r="B317" s="1373"/>
      <c r="C317" s="1373"/>
      <c r="D317" s="1373"/>
      <c r="E317" s="1373"/>
      <c r="F317" s="1373"/>
      <c r="G317" s="1373"/>
      <c r="H317" s="1373"/>
      <c r="I317" s="1373">
        <v>1500000</v>
      </c>
      <c r="J317" s="1376">
        <f t="shared" si="38"/>
        <v>1500000</v>
      </c>
      <c r="K317" s="298"/>
      <c r="L317" s="298"/>
      <c r="M317" s="298"/>
      <c r="N317" s="298"/>
      <c r="O317" s="298"/>
      <c r="P317" s="298"/>
      <c r="Q317" s="298"/>
      <c r="R317" s="298"/>
      <c r="S317" s="298"/>
      <c r="T317" s="298"/>
      <c r="U317" s="298"/>
      <c r="V317" s="298"/>
      <c r="W317" s="298"/>
      <c r="X317" s="298"/>
      <c r="Y317" s="298"/>
      <c r="Z317" s="298"/>
      <c r="AA317" s="298"/>
      <c r="AB317" s="298"/>
    </row>
    <row r="318" spans="1:28" ht="18.600000000000001" hidden="1" customHeight="1" x14ac:dyDescent="0.2">
      <c r="A318" s="1371" t="s">
        <v>1963</v>
      </c>
      <c r="B318" s="1373"/>
      <c r="C318" s="1373"/>
      <c r="D318" s="1373"/>
      <c r="E318" s="1373"/>
      <c r="F318" s="1373"/>
      <c r="G318" s="1373"/>
      <c r="H318" s="1373"/>
      <c r="I318" s="1373">
        <v>1500000</v>
      </c>
      <c r="J318" s="1376">
        <f t="shared" si="38"/>
        <v>1500000</v>
      </c>
      <c r="K318" s="298"/>
      <c r="L318" s="298"/>
      <c r="M318" s="298"/>
      <c r="N318" s="298"/>
      <c r="O318" s="298"/>
      <c r="P318" s="298"/>
      <c r="Q318" s="298"/>
      <c r="R318" s="298"/>
      <c r="S318" s="298"/>
      <c r="T318" s="298"/>
      <c r="U318" s="298"/>
      <c r="V318" s="298"/>
      <c r="W318" s="298"/>
      <c r="X318" s="298"/>
      <c r="Y318" s="298"/>
      <c r="Z318" s="298"/>
      <c r="AA318" s="298"/>
      <c r="AB318" s="298"/>
    </row>
    <row r="319" spans="1:28" ht="18.600000000000001" customHeight="1" x14ac:dyDescent="0.2">
      <c r="A319" s="1371" t="s">
        <v>1126</v>
      </c>
      <c r="B319" s="1373"/>
      <c r="C319" s="1373"/>
      <c r="D319" s="1373"/>
      <c r="E319" s="1373"/>
      <c r="F319" s="1373"/>
      <c r="G319" s="1373"/>
      <c r="H319" s="1373">
        <f t="shared" ref="H319" si="45">SUM(H317:H318)</f>
        <v>0</v>
      </c>
      <c r="I319" s="1373">
        <v>3000</v>
      </c>
      <c r="J319" s="1376">
        <f t="shared" si="38"/>
        <v>3000</v>
      </c>
      <c r="K319" s="298"/>
      <c r="L319" s="298"/>
      <c r="M319" s="298"/>
      <c r="N319" s="298"/>
      <c r="O319" s="298"/>
      <c r="P319" s="298"/>
      <c r="Q319" s="298"/>
      <c r="R319" s="298"/>
      <c r="S319" s="298"/>
      <c r="T319" s="298"/>
      <c r="U319" s="298"/>
      <c r="V319" s="298"/>
      <c r="W319" s="298"/>
      <c r="X319" s="298"/>
      <c r="Y319" s="298"/>
      <c r="Z319" s="298"/>
      <c r="AA319" s="298"/>
      <c r="AB319" s="298"/>
    </row>
    <row r="320" spans="1:28" ht="18.600000000000001" hidden="1" customHeight="1" x14ac:dyDescent="0.2">
      <c r="A320" s="1371" t="s">
        <v>1510</v>
      </c>
      <c r="B320" s="1373"/>
      <c r="C320" s="1373"/>
      <c r="D320" s="1373"/>
      <c r="E320" s="1373"/>
      <c r="F320" s="1373"/>
      <c r="G320" s="1373"/>
      <c r="H320" s="1373"/>
      <c r="I320" s="1373"/>
      <c r="J320" s="1376">
        <f t="shared" si="38"/>
        <v>0</v>
      </c>
      <c r="K320" s="298"/>
      <c r="L320" s="298"/>
      <c r="M320" s="298"/>
      <c r="N320" s="298"/>
      <c r="O320" s="298"/>
      <c r="P320" s="298"/>
      <c r="Q320" s="298"/>
      <c r="R320" s="298"/>
      <c r="S320" s="298"/>
      <c r="T320" s="298"/>
      <c r="U320" s="298"/>
      <c r="V320" s="298"/>
      <c r="W320" s="298"/>
      <c r="X320" s="298"/>
      <c r="Y320" s="298"/>
      <c r="Z320" s="298"/>
      <c r="AA320" s="298"/>
      <c r="AB320" s="298"/>
    </row>
    <row r="321" spans="1:28" ht="26.25" customHeight="1" x14ac:dyDescent="0.2">
      <c r="A321" s="1362" t="s">
        <v>1011</v>
      </c>
      <c r="B321" s="1373"/>
      <c r="C321" s="1373"/>
      <c r="D321" s="1373"/>
      <c r="E321" s="1373"/>
      <c r="F321" s="1373"/>
      <c r="G321" s="1373">
        <v>400</v>
      </c>
      <c r="H321" s="1373"/>
      <c r="I321" s="1373"/>
      <c r="J321" s="1376">
        <f t="shared" si="38"/>
        <v>400</v>
      </c>
      <c r="K321" s="298"/>
      <c r="L321" s="298"/>
      <c r="M321" s="298"/>
      <c r="N321" s="298"/>
      <c r="O321" s="298"/>
      <c r="P321" s="298"/>
      <c r="Q321" s="298"/>
      <c r="R321" s="298"/>
      <c r="S321" s="298"/>
      <c r="T321" s="298"/>
      <c r="U321" s="298"/>
      <c r="V321" s="298"/>
      <c r="W321" s="298"/>
      <c r="X321" s="298"/>
      <c r="Y321" s="298"/>
      <c r="Z321" s="298"/>
      <c r="AA321" s="298"/>
      <c r="AB321" s="298"/>
    </row>
    <row r="322" spans="1:28" ht="26.25" hidden="1" customHeight="1" x14ac:dyDescent="0.2">
      <c r="A322" s="1362" t="s">
        <v>1012</v>
      </c>
      <c r="B322" s="1373"/>
      <c r="C322" s="1373"/>
      <c r="D322" s="1373"/>
      <c r="E322" s="1373"/>
      <c r="F322" s="1373"/>
      <c r="G322" s="1373"/>
      <c r="H322" s="1373"/>
      <c r="I322" s="1373">
        <v>167000</v>
      </c>
      <c r="J322" s="1376">
        <f t="shared" si="38"/>
        <v>167000</v>
      </c>
      <c r="K322" s="298"/>
      <c r="L322" s="298"/>
      <c r="M322" s="298"/>
      <c r="N322" s="298"/>
      <c r="O322" s="298"/>
      <c r="P322" s="298"/>
      <c r="Q322" s="298"/>
      <c r="R322" s="298"/>
      <c r="S322" s="298"/>
      <c r="T322" s="298"/>
      <c r="U322" s="298"/>
      <c r="V322" s="298"/>
      <c r="W322" s="298"/>
      <c r="X322" s="298"/>
      <c r="Y322" s="298"/>
      <c r="Z322" s="298"/>
      <c r="AA322" s="298"/>
      <c r="AB322" s="298"/>
    </row>
    <row r="323" spans="1:28" ht="26.25" hidden="1" customHeight="1" x14ac:dyDescent="0.2">
      <c r="A323" s="1362" t="s">
        <v>1012</v>
      </c>
      <c r="B323" s="1373"/>
      <c r="C323" s="1373"/>
      <c r="D323" s="1373"/>
      <c r="E323" s="1373"/>
      <c r="F323" s="1373"/>
      <c r="G323" s="1373"/>
      <c r="H323" s="1373"/>
      <c r="I323" s="1373">
        <v>168000</v>
      </c>
      <c r="J323" s="1376">
        <f t="shared" si="38"/>
        <v>168000</v>
      </c>
      <c r="K323" s="298"/>
      <c r="L323" s="298"/>
      <c r="M323" s="298"/>
      <c r="N323" s="298"/>
      <c r="O323" s="298"/>
      <c r="P323" s="298"/>
      <c r="Q323" s="298"/>
      <c r="R323" s="298"/>
      <c r="S323" s="298"/>
      <c r="T323" s="298"/>
      <c r="U323" s="298"/>
      <c r="V323" s="298"/>
      <c r="W323" s="298"/>
      <c r="X323" s="298"/>
      <c r="Y323" s="298"/>
      <c r="Z323" s="298"/>
      <c r="AA323" s="298"/>
      <c r="AB323" s="298"/>
    </row>
    <row r="324" spans="1:28" ht="19.899999999999999" hidden="1" customHeight="1" x14ac:dyDescent="0.2">
      <c r="A324" s="1362" t="s">
        <v>1012</v>
      </c>
      <c r="B324" s="1373"/>
      <c r="C324" s="1373"/>
      <c r="D324" s="1373"/>
      <c r="E324" s="1373"/>
      <c r="F324" s="1373"/>
      <c r="G324" s="1373"/>
      <c r="H324" s="1373"/>
      <c r="I324" s="1373">
        <v>167000</v>
      </c>
      <c r="J324" s="1376">
        <f t="shared" si="38"/>
        <v>167000</v>
      </c>
      <c r="K324" s="298"/>
      <c r="L324" s="298"/>
      <c r="M324" s="298"/>
      <c r="N324" s="298"/>
      <c r="O324" s="298"/>
      <c r="P324" s="298"/>
      <c r="Q324" s="298"/>
      <c r="R324" s="298"/>
      <c r="S324" s="298"/>
      <c r="T324" s="298"/>
      <c r="U324" s="298"/>
      <c r="V324" s="298"/>
      <c r="W324" s="298"/>
      <c r="X324" s="298"/>
      <c r="Y324" s="298"/>
      <c r="Z324" s="298"/>
      <c r="AA324" s="298"/>
      <c r="AB324" s="298"/>
    </row>
    <row r="325" spans="1:28" ht="19.899999999999999" hidden="1" customHeight="1" x14ac:dyDescent="0.2">
      <c r="A325" s="1362" t="s">
        <v>1012</v>
      </c>
      <c r="B325" s="1373"/>
      <c r="C325" s="1373"/>
      <c r="D325" s="1373"/>
      <c r="E325" s="1373"/>
      <c r="F325" s="1373"/>
      <c r="G325" s="1373"/>
      <c r="H325" s="1373"/>
      <c r="I325" s="1373">
        <v>167000</v>
      </c>
      <c r="J325" s="1376">
        <f t="shared" si="38"/>
        <v>167000</v>
      </c>
      <c r="K325" s="298"/>
      <c r="L325" s="298"/>
      <c r="M325" s="298"/>
      <c r="N325" s="298"/>
      <c r="O325" s="298"/>
      <c r="P325" s="298"/>
      <c r="Q325" s="298"/>
      <c r="R325" s="298"/>
      <c r="S325" s="298"/>
      <c r="T325" s="298"/>
      <c r="U325" s="298"/>
      <c r="V325" s="298"/>
      <c r="W325" s="298"/>
      <c r="X325" s="298"/>
      <c r="Y325" s="298"/>
      <c r="Z325" s="298"/>
      <c r="AA325" s="298"/>
      <c r="AB325" s="298"/>
    </row>
    <row r="326" spans="1:28" ht="19.899999999999999" customHeight="1" x14ac:dyDescent="0.2">
      <c r="A326" s="1362" t="s">
        <v>1964</v>
      </c>
      <c r="B326" s="1373"/>
      <c r="C326" s="1373"/>
      <c r="D326" s="1373"/>
      <c r="E326" s="1373"/>
      <c r="F326" s="1373"/>
      <c r="G326" s="1373"/>
      <c r="H326" s="1373">
        <f t="shared" ref="H326" si="46">SUM(H322:H325)</f>
        <v>0</v>
      </c>
      <c r="I326" s="1373">
        <v>669</v>
      </c>
      <c r="J326" s="1376">
        <f t="shared" si="38"/>
        <v>669</v>
      </c>
      <c r="K326" s="298"/>
      <c r="L326" s="298"/>
      <c r="M326" s="298"/>
      <c r="N326" s="298"/>
      <c r="O326" s="298"/>
      <c r="P326" s="298"/>
      <c r="Q326" s="298"/>
      <c r="R326" s="298"/>
      <c r="S326" s="298"/>
      <c r="T326" s="298"/>
      <c r="U326" s="298"/>
      <c r="V326" s="298"/>
      <c r="W326" s="298"/>
      <c r="X326" s="298"/>
      <c r="Y326" s="298"/>
      <c r="Z326" s="298"/>
      <c r="AA326" s="298"/>
      <c r="AB326" s="298"/>
    </row>
    <row r="327" spans="1:28" ht="19.899999999999999" customHeight="1" x14ac:dyDescent="0.2">
      <c r="A327" s="1362" t="s">
        <v>1965</v>
      </c>
      <c r="B327" s="1373"/>
      <c r="C327" s="1373"/>
      <c r="D327" s="1373"/>
      <c r="E327" s="1373"/>
      <c r="F327" s="1373"/>
      <c r="G327" s="1373">
        <v>100</v>
      </c>
      <c r="H327" s="1373"/>
      <c r="I327" s="1373"/>
      <c r="J327" s="1376">
        <f t="shared" si="38"/>
        <v>100</v>
      </c>
      <c r="K327" s="298"/>
      <c r="L327" s="298"/>
      <c r="M327" s="298"/>
      <c r="N327" s="298"/>
      <c r="O327" s="298"/>
      <c r="P327" s="298"/>
      <c r="Q327" s="298"/>
      <c r="R327" s="298"/>
      <c r="S327" s="298"/>
      <c r="T327" s="298"/>
      <c r="U327" s="298"/>
      <c r="V327" s="298"/>
      <c r="W327" s="298"/>
      <c r="X327" s="298"/>
      <c r="Y327" s="298"/>
      <c r="Z327" s="298"/>
      <c r="AA327" s="298"/>
      <c r="AB327" s="298"/>
    </row>
    <row r="328" spans="1:28" ht="15" hidden="1" customHeight="1" x14ac:dyDescent="0.2">
      <c r="A328" s="1371" t="s">
        <v>997</v>
      </c>
      <c r="B328" s="1373"/>
      <c r="C328" s="1373"/>
      <c r="D328" s="1373"/>
      <c r="E328" s="1373"/>
      <c r="F328" s="1373"/>
      <c r="G328" s="1373"/>
      <c r="H328" s="1373"/>
      <c r="I328" s="1373"/>
      <c r="J328" s="1376">
        <f t="shared" si="38"/>
        <v>0</v>
      </c>
      <c r="K328" s="298"/>
      <c r="L328" s="298"/>
      <c r="M328" s="298"/>
      <c r="N328" s="298"/>
      <c r="O328" s="298"/>
      <c r="P328" s="298"/>
      <c r="Q328" s="298"/>
      <c r="R328" s="298"/>
      <c r="S328" s="298"/>
      <c r="T328" s="298"/>
      <c r="U328" s="298"/>
      <c r="V328" s="298"/>
      <c r="W328" s="298"/>
      <c r="X328" s="298"/>
      <c r="Y328" s="298"/>
      <c r="Z328" s="298"/>
      <c r="AA328" s="298"/>
      <c r="AB328" s="298"/>
    </row>
    <row r="329" spans="1:28" ht="15" customHeight="1" x14ac:dyDescent="0.2">
      <c r="A329" s="1371" t="s">
        <v>1966</v>
      </c>
      <c r="B329" s="1373"/>
      <c r="C329" s="1373"/>
      <c r="D329" s="1373"/>
      <c r="E329" s="1373"/>
      <c r="F329" s="1373"/>
      <c r="G329" s="1373">
        <v>100</v>
      </c>
      <c r="H329" s="1373"/>
      <c r="I329" s="1373"/>
      <c r="J329" s="1376">
        <f t="shared" ref="J329:J392" si="47">SUM(B329:I329)</f>
        <v>100</v>
      </c>
      <c r="K329" s="298"/>
      <c r="L329" s="298"/>
      <c r="M329" s="298"/>
      <c r="N329" s="298"/>
      <c r="O329" s="298"/>
      <c r="P329" s="298"/>
      <c r="Q329" s="298"/>
      <c r="R329" s="298"/>
      <c r="S329" s="298"/>
      <c r="T329" s="298"/>
      <c r="U329" s="298"/>
      <c r="V329" s="298"/>
      <c r="W329" s="298"/>
      <c r="X329" s="298"/>
      <c r="Y329" s="298"/>
      <c r="Z329" s="298"/>
      <c r="AA329" s="298"/>
      <c r="AB329" s="298"/>
    </row>
    <row r="330" spans="1:28" ht="15" customHeight="1" x14ac:dyDescent="0.2">
      <c r="A330" s="1371" t="s">
        <v>1967</v>
      </c>
      <c r="B330" s="1373"/>
      <c r="C330" s="1373"/>
      <c r="D330" s="1373"/>
      <c r="E330" s="1373"/>
      <c r="F330" s="1373"/>
      <c r="G330" s="1373">
        <v>100</v>
      </c>
      <c r="H330" s="1373"/>
      <c r="I330" s="1373"/>
      <c r="J330" s="1376">
        <f t="shared" si="47"/>
        <v>100</v>
      </c>
      <c r="K330" s="298"/>
      <c r="L330" s="298"/>
      <c r="M330" s="298"/>
      <c r="N330" s="298"/>
      <c r="O330" s="298"/>
      <c r="P330" s="298"/>
      <c r="Q330" s="298"/>
      <c r="R330" s="298"/>
      <c r="S330" s="298"/>
      <c r="T330" s="298"/>
      <c r="U330" s="298"/>
      <c r="V330" s="298"/>
      <c r="W330" s="298"/>
      <c r="X330" s="298"/>
      <c r="Y330" s="298"/>
      <c r="Z330" s="298"/>
      <c r="AA330" s="298"/>
      <c r="AB330" s="298"/>
    </row>
    <row r="331" spans="1:28" ht="16.899999999999999" customHeight="1" x14ac:dyDescent="0.2">
      <c r="A331" s="1371" t="s">
        <v>1013</v>
      </c>
      <c r="B331" s="1373"/>
      <c r="C331" s="1373"/>
      <c r="D331" s="1373"/>
      <c r="E331" s="1373"/>
      <c r="F331" s="1373"/>
      <c r="G331" s="1373"/>
      <c r="H331" s="1373"/>
      <c r="I331" s="1373">
        <v>500</v>
      </c>
      <c r="J331" s="1376">
        <f t="shared" si="47"/>
        <v>500</v>
      </c>
      <c r="K331" s="298"/>
      <c r="L331" s="298"/>
      <c r="M331" s="298"/>
      <c r="N331" s="298"/>
      <c r="O331" s="298"/>
      <c r="P331" s="298"/>
      <c r="Q331" s="298"/>
      <c r="R331" s="298"/>
      <c r="S331" s="298"/>
      <c r="T331" s="298"/>
      <c r="U331" s="298"/>
      <c r="V331" s="298"/>
      <c r="W331" s="298"/>
      <c r="X331" s="298"/>
      <c r="Y331" s="298"/>
      <c r="Z331" s="298"/>
      <c r="AA331" s="298"/>
      <c r="AB331" s="298"/>
    </row>
    <row r="332" spans="1:28" ht="18" hidden="1" customHeight="1" x14ac:dyDescent="0.2">
      <c r="A332" s="1362" t="s">
        <v>1019</v>
      </c>
      <c r="B332" s="1373"/>
      <c r="C332" s="1373"/>
      <c r="D332" s="1373"/>
      <c r="E332" s="1373"/>
      <c r="F332" s="1373"/>
      <c r="G332" s="1373"/>
      <c r="H332" s="1373"/>
      <c r="I332" s="1373"/>
      <c r="J332" s="1376">
        <f t="shared" si="47"/>
        <v>0</v>
      </c>
      <c r="K332" s="298"/>
      <c r="L332" s="298"/>
      <c r="M332" s="298"/>
      <c r="N332" s="298"/>
      <c r="O332" s="298"/>
      <c r="P332" s="298"/>
      <c r="Q332" s="298"/>
      <c r="R332" s="298"/>
      <c r="S332" s="298"/>
      <c r="T332" s="298"/>
      <c r="U332" s="298"/>
      <c r="V332" s="298"/>
      <c r="W332" s="298"/>
      <c r="X332" s="298"/>
      <c r="Y332" s="298"/>
      <c r="Z332" s="298"/>
      <c r="AA332" s="298"/>
      <c r="AB332" s="298"/>
    </row>
    <row r="333" spans="1:28" ht="18.600000000000001" hidden="1" customHeight="1" x14ac:dyDescent="0.2">
      <c r="A333" s="1371" t="s">
        <v>1212</v>
      </c>
      <c r="B333" s="1373"/>
      <c r="C333" s="1373"/>
      <c r="D333" s="1373"/>
      <c r="E333" s="1373"/>
      <c r="F333" s="1373"/>
      <c r="G333" s="1373"/>
      <c r="H333" s="1373"/>
      <c r="I333" s="1373"/>
      <c r="J333" s="1376">
        <f t="shared" si="47"/>
        <v>0</v>
      </c>
      <c r="K333" s="298"/>
      <c r="L333" s="298"/>
      <c r="M333" s="298"/>
      <c r="N333" s="298"/>
      <c r="O333" s="298"/>
      <c r="P333" s="298"/>
      <c r="Q333" s="298"/>
      <c r="R333" s="298"/>
      <c r="S333" s="298"/>
      <c r="T333" s="298"/>
      <c r="U333" s="298"/>
      <c r="V333" s="298"/>
      <c r="W333" s="298"/>
      <c r="X333" s="298"/>
      <c r="Y333" s="298"/>
      <c r="Z333" s="298"/>
      <c r="AA333" s="298"/>
      <c r="AB333" s="298"/>
    </row>
    <row r="334" spans="1:28" ht="15" hidden="1" x14ac:dyDescent="0.2">
      <c r="A334" s="1371" t="s">
        <v>1014</v>
      </c>
      <c r="B334" s="1373"/>
      <c r="C334" s="1373"/>
      <c r="D334" s="1373"/>
      <c r="E334" s="1373"/>
      <c r="F334" s="1373"/>
      <c r="G334" s="1373"/>
      <c r="H334" s="1373"/>
      <c r="I334" s="1373"/>
      <c r="J334" s="1376">
        <f t="shared" si="47"/>
        <v>0</v>
      </c>
      <c r="K334" s="298"/>
      <c r="L334" s="298"/>
      <c r="M334" s="298"/>
      <c r="N334" s="298"/>
      <c r="O334" s="298"/>
      <c r="P334" s="298"/>
      <c r="Q334" s="298"/>
      <c r="R334" s="298"/>
      <c r="S334" s="298"/>
      <c r="T334" s="298"/>
      <c r="U334" s="298"/>
      <c r="V334" s="298"/>
      <c r="W334" s="298"/>
      <c r="X334" s="298"/>
      <c r="Y334" s="298"/>
      <c r="Z334" s="298"/>
      <c r="AA334" s="298"/>
      <c r="AB334" s="298"/>
    </row>
    <row r="335" spans="1:28" ht="20.45" customHeight="1" x14ac:dyDescent="0.2">
      <c r="A335" s="1362" t="s">
        <v>1129</v>
      </c>
      <c r="B335" s="1373"/>
      <c r="C335" s="1373"/>
      <c r="D335" s="1373"/>
      <c r="E335" s="1373"/>
      <c r="F335" s="1373"/>
      <c r="G335" s="1373">
        <v>100</v>
      </c>
      <c r="H335" s="1373"/>
      <c r="I335" s="1373"/>
      <c r="J335" s="1376">
        <f t="shared" si="47"/>
        <v>100</v>
      </c>
      <c r="K335" s="298"/>
      <c r="L335" s="298"/>
      <c r="M335" s="298"/>
      <c r="N335" s="298"/>
      <c r="O335" s="298"/>
      <c r="P335" s="298"/>
      <c r="Q335" s="298"/>
      <c r="R335" s="298"/>
      <c r="S335" s="298"/>
      <c r="T335" s="298"/>
      <c r="U335" s="298"/>
      <c r="V335" s="298"/>
      <c r="W335" s="298"/>
      <c r="X335" s="298"/>
      <c r="Y335" s="298"/>
      <c r="Z335" s="298"/>
      <c r="AA335" s="298"/>
      <c r="AB335" s="298"/>
    </row>
    <row r="336" spans="1:28" ht="15.75" customHeight="1" x14ac:dyDescent="0.2">
      <c r="A336" s="1371" t="s">
        <v>1015</v>
      </c>
      <c r="B336" s="1373"/>
      <c r="C336" s="1373"/>
      <c r="D336" s="1373"/>
      <c r="E336" s="1373"/>
      <c r="F336" s="1373"/>
      <c r="G336" s="1373">
        <v>100</v>
      </c>
      <c r="H336" s="1373"/>
      <c r="I336" s="1373"/>
      <c r="J336" s="1376">
        <f t="shared" si="47"/>
        <v>100</v>
      </c>
      <c r="K336" s="298"/>
      <c r="L336" s="298"/>
      <c r="M336" s="298"/>
      <c r="N336" s="298"/>
      <c r="O336" s="298"/>
      <c r="P336" s="298"/>
      <c r="Q336" s="298"/>
      <c r="R336" s="298"/>
      <c r="S336" s="298"/>
      <c r="T336" s="298"/>
      <c r="U336" s="298"/>
      <c r="V336" s="298"/>
      <c r="W336" s="298"/>
      <c r="X336" s="298"/>
      <c r="Y336" s="298"/>
      <c r="Z336" s="298"/>
      <c r="AA336" s="298"/>
      <c r="AB336" s="298"/>
    </row>
    <row r="337" spans="1:28" ht="18" hidden="1" customHeight="1" x14ac:dyDescent="0.2">
      <c r="A337" s="1371" t="s">
        <v>1016</v>
      </c>
      <c r="B337" s="1373"/>
      <c r="C337" s="1373"/>
      <c r="D337" s="1373"/>
      <c r="E337" s="1373"/>
      <c r="F337" s="1373"/>
      <c r="G337" s="1373"/>
      <c r="H337" s="1373"/>
      <c r="I337" s="1373"/>
      <c r="J337" s="1376">
        <f t="shared" si="47"/>
        <v>0</v>
      </c>
      <c r="K337" s="298"/>
      <c r="L337" s="298"/>
      <c r="M337" s="298"/>
      <c r="N337" s="298"/>
      <c r="O337" s="298"/>
      <c r="P337" s="298"/>
      <c r="Q337" s="298"/>
      <c r="R337" s="298"/>
      <c r="S337" s="298"/>
      <c r="T337" s="298"/>
      <c r="U337" s="298"/>
      <c r="V337" s="298"/>
      <c r="W337" s="298"/>
      <c r="X337" s="298"/>
      <c r="Y337" s="298"/>
      <c r="Z337" s="298"/>
      <c r="AA337" s="298"/>
      <c r="AB337" s="298"/>
    </row>
    <row r="338" spans="1:28" ht="18" hidden="1" customHeight="1" x14ac:dyDescent="0.2">
      <c r="A338" s="1371" t="s">
        <v>1018</v>
      </c>
      <c r="B338" s="1373"/>
      <c r="C338" s="1373"/>
      <c r="D338" s="1373"/>
      <c r="E338" s="1373"/>
      <c r="F338" s="1373"/>
      <c r="G338" s="1373"/>
      <c r="H338" s="1373"/>
      <c r="I338" s="1373"/>
      <c r="J338" s="1376">
        <f t="shared" si="47"/>
        <v>0</v>
      </c>
      <c r="K338" s="298"/>
      <c r="L338" s="298"/>
      <c r="M338" s="298"/>
      <c r="N338" s="298"/>
      <c r="O338" s="298"/>
      <c r="P338" s="298"/>
      <c r="Q338" s="298"/>
      <c r="R338" s="298"/>
      <c r="S338" s="298"/>
      <c r="T338" s="298"/>
      <c r="U338" s="298"/>
      <c r="V338" s="298"/>
      <c r="W338" s="298"/>
      <c r="X338" s="298"/>
      <c r="Y338" s="298"/>
      <c r="Z338" s="298"/>
      <c r="AA338" s="298"/>
      <c r="AB338" s="298"/>
    </row>
    <row r="339" spans="1:28" ht="18" hidden="1" customHeight="1" x14ac:dyDescent="0.2">
      <c r="A339" s="1362" t="s">
        <v>1017</v>
      </c>
      <c r="B339" s="1373">
        <v>50000</v>
      </c>
      <c r="C339" s="1373"/>
      <c r="D339" s="1373"/>
      <c r="E339" s="1373"/>
      <c r="F339" s="1373"/>
      <c r="G339" s="1373"/>
      <c r="H339" s="1373"/>
      <c r="I339" s="1373"/>
      <c r="J339" s="1376">
        <f t="shared" si="47"/>
        <v>50000</v>
      </c>
      <c r="K339" s="298"/>
      <c r="L339" s="298"/>
      <c r="M339" s="298"/>
      <c r="N339" s="298"/>
      <c r="O339" s="298"/>
      <c r="P339" s="298"/>
      <c r="Q339" s="298"/>
      <c r="R339" s="298"/>
      <c r="S339" s="298"/>
      <c r="T339" s="298"/>
      <c r="U339" s="298"/>
      <c r="V339" s="298"/>
      <c r="W339" s="298"/>
      <c r="X339" s="298"/>
      <c r="Y339" s="298"/>
      <c r="Z339" s="298"/>
      <c r="AA339" s="298"/>
      <c r="AB339" s="298"/>
    </row>
    <row r="340" spans="1:28" ht="15" hidden="1" x14ac:dyDescent="0.2">
      <c r="A340" s="1362" t="s">
        <v>1017</v>
      </c>
      <c r="B340" s="1373">
        <v>40000</v>
      </c>
      <c r="C340" s="1373"/>
      <c r="D340" s="1373"/>
      <c r="E340" s="1373"/>
      <c r="F340" s="1373"/>
      <c r="G340" s="1373">
        <v>100000</v>
      </c>
      <c r="H340" s="1373"/>
      <c r="I340" s="1373">
        <v>6000000</v>
      </c>
      <c r="J340" s="1376">
        <f t="shared" si="47"/>
        <v>6140000</v>
      </c>
      <c r="K340" s="298"/>
      <c r="L340" s="298"/>
      <c r="M340" s="298"/>
      <c r="N340" s="298"/>
      <c r="O340" s="298"/>
      <c r="P340" s="298"/>
      <c r="Q340" s="298"/>
      <c r="R340" s="298"/>
      <c r="S340" s="298"/>
      <c r="T340" s="298"/>
      <c r="U340" s="298"/>
      <c r="V340" s="298"/>
      <c r="W340" s="298"/>
      <c r="X340" s="298"/>
      <c r="Y340" s="298"/>
      <c r="Z340" s="298"/>
      <c r="AA340" s="298"/>
      <c r="AB340" s="298"/>
    </row>
    <row r="341" spans="1:28" ht="15" x14ac:dyDescent="0.2">
      <c r="A341" s="1362" t="s">
        <v>1127</v>
      </c>
      <c r="B341" s="1373">
        <v>90</v>
      </c>
      <c r="C341" s="1373"/>
      <c r="D341" s="1373"/>
      <c r="E341" s="1373"/>
      <c r="F341" s="1373"/>
      <c r="G341" s="1373">
        <v>100</v>
      </c>
      <c r="H341" s="1373">
        <f t="shared" ref="H341" si="48">SUM(H339:H340)</f>
        <v>0</v>
      </c>
      <c r="I341" s="1373">
        <v>6000</v>
      </c>
      <c r="J341" s="1376">
        <f t="shared" si="47"/>
        <v>6190</v>
      </c>
      <c r="K341" s="298"/>
      <c r="L341" s="298"/>
      <c r="M341" s="298"/>
      <c r="N341" s="298"/>
      <c r="O341" s="298"/>
      <c r="P341" s="298"/>
      <c r="Q341" s="298"/>
      <c r="R341" s="298"/>
      <c r="S341" s="298"/>
      <c r="T341" s="298"/>
      <c r="U341" s="298"/>
      <c r="V341" s="298"/>
      <c r="W341" s="298"/>
      <c r="X341" s="298"/>
      <c r="Y341" s="298"/>
      <c r="Z341" s="298"/>
      <c r="AA341" s="298"/>
      <c r="AB341" s="298"/>
    </row>
    <row r="342" spans="1:28" ht="30" x14ac:dyDescent="0.2">
      <c r="A342" s="1362" t="s">
        <v>1968</v>
      </c>
      <c r="B342" s="1373"/>
      <c r="C342" s="1373"/>
      <c r="D342" s="1373"/>
      <c r="E342" s="1373"/>
      <c r="F342" s="1373"/>
      <c r="G342" s="1373"/>
      <c r="H342" s="1373"/>
      <c r="I342" s="1373">
        <v>60</v>
      </c>
      <c r="J342" s="1376">
        <f t="shared" si="47"/>
        <v>60</v>
      </c>
      <c r="K342" s="298"/>
      <c r="L342" s="298"/>
      <c r="M342" s="298"/>
      <c r="N342" s="298"/>
      <c r="O342" s="298"/>
      <c r="P342" s="298"/>
      <c r="Q342" s="298"/>
      <c r="R342" s="298"/>
      <c r="S342" s="298"/>
      <c r="T342" s="298"/>
      <c r="U342" s="298"/>
      <c r="V342" s="298"/>
      <c r="W342" s="298"/>
      <c r="X342" s="298"/>
      <c r="Y342" s="298"/>
      <c r="Z342" s="298"/>
      <c r="AA342" s="298"/>
      <c r="AB342" s="298"/>
    </row>
    <row r="343" spans="1:28" ht="18" hidden="1" customHeight="1" x14ac:dyDescent="0.2">
      <c r="A343" s="1362" t="s">
        <v>1511</v>
      </c>
      <c r="B343" s="1373"/>
      <c r="C343" s="1373"/>
      <c r="D343" s="1373"/>
      <c r="E343" s="1373"/>
      <c r="F343" s="1373"/>
      <c r="G343" s="1373"/>
      <c r="H343" s="1373"/>
      <c r="I343" s="1373"/>
      <c r="J343" s="1376">
        <f t="shared" si="47"/>
        <v>0</v>
      </c>
      <c r="K343" s="298"/>
      <c r="L343" s="298"/>
      <c r="M343" s="298"/>
      <c r="N343" s="298"/>
      <c r="O343" s="298"/>
      <c r="P343" s="298"/>
      <c r="Q343" s="298"/>
      <c r="R343" s="298"/>
      <c r="S343" s="298"/>
      <c r="T343" s="298"/>
      <c r="U343" s="298"/>
      <c r="V343" s="298"/>
      <c r="W343" s="298"/>
      <c r="X343" s="298"/>
      <c r="Y343" s="298"/>
      <c r="Z343" s="298"/>
      <c r="AA343" s="298"/>
      <c r="AB343" s="298"/>
    </row>
    <row r="344" spans="1:28" ht="18" hidden="1" customHeight="1" x14ac:dyDescent="0.2">
      <c r="A344" s="1362" t="s">
        <v>1020</v>
      </c>
      <c r="B344" s="1373"/>
      <c r="C344" s="1373"/>
      <c r="D344" s="1373"/>
      <c r="E344" s="1373"/>
      <c r="F344" s="1373"/>
      <c r="G344" s="1373"/>
      <c r="H344" s="1373"/>
      <c r="I344" s="1373"/>
      <c r="J344" s="1376">
        <f t="shared" si="47"/>
        <v>0</v>
      </c>
      <c r="K344" s="298"/>
      <c r="L344" s="298"/>
      <c r="M344" s="298"/>
      <c r="N344" s="298"/>
      <c r="O344" s="298"/>
      <c r="P344" s="298"/>
      <c r="Q344" s="298"/>
      <c r="R344" s="298"/>
      <c r="S344" s="298"/>
      <c r="T344" s="298"/>
      <c r="U344" s="298"/>
      <c r="V344" s="298"/>
      <c r="W344" s="298"/>
      <c r="X344" s="298"/>
      <c r="Y344" s="298"/>
      <c r="Z344" s="298"/>
      <c r="AA344" s="298"/>
      <c r="AB344" s="298"/>
    </row>
    <row r="345" spans="1:28" ht="18" hidden="1" customHeight="1" x14ac:dyDescent="0.2">
      <c r="A345" s="1362" t="s">
        <v>1021</v>
      </c>
      <c r="B345" s="1373"/>
      <c r="C345" s="1373"/>
      <c r="D345" s="1373"/>
      <c r="E345" s="1373"/>
      <c r="F345" s="1373"/>
      <c r="G345" s="1373"/>
      <c r="H345" s="1373"/>
      <c r="I345" s="1373"/>
      <c r="J345" s="1376">
        <f t="shared" si="47"/>
        <v>0</v>
      </c>
      <c r="K345" s="298"/>
      <c r="L345" s="298"/>
      <c r="M345" s="298"/>
      <c r="N345" s="298"/>
      <c r="O345" s="298"/>
      <c r="P345" s="298"/>
      <c r="Q345" s="298"/>
      <c r="R345" s="298"/>
      <c r="S345" s="298"/>
      <c r="T345" s="298"/>
      <c r="U345" s="298"/>
      <c r="V345" s="298"/>
      <c r="W345" s="298"/>
      <c r="X345" s="298"/>
      <c r="Y345" s="298"/>
      <c r="Z345" s="298"/>
      <c r="AA345" s="298"/>
      <c r="AB345" s="298"/>
    </row>
    <row r="346" spans="1:28" ht="15" hidden="1" x14ac:dyDescent="0.2">
      <c r="A346" s="1362" t="s">
        <v>1022</v>
      </c>
      <c r="B346" s="1373"/>
      <c r="C346" s="1373"/>
      <c r="D346" s="1373"/>
      <c r="E346" s="1373"/>
      <c r="F346" s="1373"/>
      <c r="G346" s="1373"/>
      <c r="H346" s="1373"/>
      <c r="I346" s="1373"/>
      <c r="J346" s="1376">
        <f t="shared" si="47"/>
        <v>0</v>
      </c>
      <c r="K346" s="298"/>
      <c r="L346" s="298"/>
      <c r="M346" s="298"/>
      <c r="N346" s="298"/>
      <c r="O346" s="298"/>
      <c r="P346" s="298"/>
      <c r="Q346" s="298"/>
      <c r="R346" s="298"/>
      <c r="S346" s="298"/>
      <c r="T346" s="298"/>
      <c r="U346" s="298"/>
      <c r="V346" s="298"/>
      <c r="W346" s="298"/>
      <c r="X346" s="298"/>
      <c r="Y346" s="298"/>
      <c r="Z346" s="298"/>
      <c r="AA346" s="298"/>
      <c r="AB346" s="298"/>
    </row>
    <row r="347" spans="1:28" ht="16.899999999999999" customHeight="1" x14ac:dyDescent="0.2">
      <c r="A347" s="1362" t="s">
        <v>1969</v>
      </c>
      <c r="B347" s="1373"/>
      <c r="C347" s="1373"/>
      <c r="D347" s="1373"/>
      <c r="E347" s="1373"/>
      <c r="F347" s="1373"/>
      <c r="G347" s="1373">
        <v>100</v>
      </c>
      <c r="H347" s="1373"/>
      <c r="I347" s="1373"/>
      <c r="J347" s="1376">
        <f t="shared" si="47"/>
        <v>100</v>
      </c>
      <c r="K347" s="298"/>
      <c r="L347" s="298"/>
      <c r="M347" s="298"/>
      <c r="N347" s="298"/>
      <c r="O347" s="298"/>
      <c r="P347" s="298"/>
      <c r="Q347" s="298"/>
      <c r="R347" s="298"/>
      <c r="S347" s="298"/>
      <c r="T347" s="298"/>
      <c r="U347" s="298"/>
      <c r="V347" s="298"/>
      <c r="W347" s="298"/>
      <c r="X347" s="298"/>
      <c r="Y347" s="298"/>
      <c r="Z347" s="298"/>
      <c r="AA347" s="298"/>
      <c r="AB347" s="298"/>
    </row>
    <row r="348" spans="1:28" ht="18" customHeight="1" x14ac:dyDescent="0.2">
      <c r="A348" s="1362" t="s">
        <v>1970</v>
      </c>
      <c r="B348" s="1373">
        <v>40</v>
      </c>
      <c r="C348" s="1373"/>
      <c r="D348" s="1373"/>
      <c r="E348" s="1373"/>
      <c r="F348" s="1373"/>
      <c r="G348" s="1373">
        <v>100</v>
      </c>
      <c r="H348" s="1373"/>
      <c r="I348" s="1373"/>
      <c r="J348" s="1376">
        <f t="shared" si="47"/>
        <v>140</v>
      </c>
      <c r="K348" s="298"/>
      <c r="L348" s="298"/>
      <c r="M348" s="298"/>
      <c r="N348" s="298"/>
      <c r="O348" s="298"/>
      <c r="P348" s="298"/>
      <c r="Q348" s="298"/>
      <c r="R348" s="298"/>
      <c r="S348" s="298"/>
      <c r="T348" s="298"/>
      <c r="U348" s="298"/>
      <c r="V348" s="298"/>
      <c r="W348" s="298"/>
      <c r="X348" s="298"/>
      <c r="Y348" s="298"/>
      <c r="Z348" s="298"/>
      <c r="AA348" s="298"/>
      <c r="AB348" s="298"/>
    </row>
    <row r="349" spans="1:28" ht="19.149999999999999" customHeight="1" x14ac:dyDescent="0.2">
      <c r="A349" s="1371" t="s">
        <v>1385</v>
      </c>
      <c r="B349" s="1373"/>
      <c r="C349" s="1373"/>
      <c r="D349" s="1373"/>
      <c r="E349" s="1373"/>
      <c r="F349" s="1373"/>
      <c r="G349" s="1373">
        <v>100</v>
      </c>
      <c r="H349" s="1373"/>
      <c r="I349" s="1373"/>
      <c r="J349" s="1376">
        <f t="shared" si="47"/>
        <v>100</v>
      </c>
      <c r="K349" s="298"/>
      <c r="L349" s="298"/>
      <c r="M349" s="298"/>
      <c r="N349" s="298"/>
      <c r="O349" s="298"/>
      <c r="P349" s="298"/>
      <c r="Q349" s="298"/>
      <c r="R349" s="298"/>
      <c r="S349" s="298"/>
      <c r="T349" s="298"/>
      <c r="U349" s="298"/>
      <c r="V349" s="298"/>
      <c r="W349" s="298"/>
      <c r="X349" s="298"/>
      <c r="Y349" s="298"/>
      <c r="Z349" s="298"/>
      <c r="AA349" s="298"/>
      <c r="AB349" s="298"/>
    </row>
    <row r="350" spans="1:28" ht="17.45" hidden="1" customHeight="1" x14ac:dyDescent="0.2">
      <c r="A350" s="1362" t="s">
        <v>1023</v>
      </c>
      <c r="B350" s="1373"/>
      <c r="C350" s="1373"/>
      <c r="D350" s="1373"/>
      <c r="E350" s="1373"/>
      <c r="F350" s="1373"/>
      <c r="G350" s="1373"/>
      <c r="H350" s="1373"/>
      <c r="I350" s="1373">
        <v>500000</v>
      </c>
      <c r="J350" s="1376">
        <f t="shared" si="47"/>
        <v>500000</v>
      </c>
      <c r="K350" s="298"/>
      <c r="L350" s="298"/>
      <c r="M350" s="298"/>
      <c r="N350" s="298"/>
      <c r="O350" s="298"/>
      <c r="P350" s="298"/>
      <c r="Q350" s="298"/>
      <c r="R350" s="298"/>
      <c r="S350" s="298"/>
      <c r="T350" s="298"/>
      <c r="U350" s="298"/>
      <c r="V350" s="298"/>
      <c r="W350" s="298"/>
      <c r="X350" s="298"/>
      <c r="Y350" s="298"/>
      <c r="Z350" s="298"/>
      <c r="AA350" s="298"/>
      <c r="AB350" s="298"/>
    </row>
    <row r="351" spans="1:28" ht="17.45" hidden="1" customHeight="1" x14ac:dyDescent="0.2">
      <c r="A351" s="1362" t="s">
        <v>1023</v>
      </c>
      <c r="B351" s="1373"/>
      <c r="C351" s="1373"/>
      <c r="D351" s="1373"/>
      <c r="E351" s="1373"/>
      <c r="F351" s="1373"/>
      <c r="G351" s="1373"/>
      <c r="H351" s="1373"/>
      <c r="I351" s="1373">
        <v>-137944</v>
      </c>
      <c r="J351" s="1376">
        <f t="shared" si="47"/>
        <v>-137944</v>
      </c>
      <c r="K351" s="298"/>
      <c r="L351" s="298"/>
      <c r="M351" s="298"/>
      <c r="N351" s="298"/>
      <c r="O351" s="298"/>
      <c r="P351" s="298"/>
      <c r="Q351" s="298"/>
      <c r="R351" s="298"/>
      <c r="S351" s="298"/>
      <c r="T351" s="298"/>
      <c r="U351" s="298"/>
      <c r="V351" s="298"/>
      <c r="W351" s="298"/>
      <c r="X351" s="298"/>
      <c r="Y351" s="298"/>
      <c r="Z351" s="298"/>
      <c r="AA351" s="298"/>
      <c r="AB351" s="298"/>
    </row>
    <row r="352" spans="1:28" ht="17.45" customHeight="1" x14ac:dyDescent="0.2">
      <c r="A352" s="1362" t="s">
        <v>1023</v>
      </c>
      <c r="B352" s="1373"/>
      <c r="C352" s="1373"/>
      <c r="D352" s="1373"/>
      <c r="E352" s="1373"/>
      <c r="F352" s="1373"/>
      <c r="G352" s="1373"/>
      <c r="H352" s="1373">
        <f t="shared" ref="H352" si="49">SUM(H350:H351)</f>
        <v>0</v>
      </c>
      <c r="I352" s="1373">
        <v>362</v>
      </c>
      <c r="J352" s="1376">
        <f t="shared" si="47"/>
        <v>362</v>
      </c>
      <c r="K352" s="298"/>
      <c r="L352" s="298"/>
      <c r="M352" s="298"/>
      <c r="N352" s="298"/>
      <c r="O352" s="298"/>
      <c r="P352" s="298"/>
      <c r="Q352" s="298"/>
      <c r="R352" s="298"/>
      <c r="S352" s="298"/>
      <c r="T352" s="298"/>
      <c r="U352" s="298"/>
      <c r="V352" s="298"/>
      <c r="W352" s="298"/>
      <c r="X352" s="298"/>
      <c r="Y352" s="298"/>
      <c r="Z352" s="298"/>
      <c r="AA352" s="298"/>
      <c r="AB352" s="298"/>
    </row>
    <row r="353" spans="1:28" ht="16.899999999999999" customHeight="1" x14ac:dyDescent="0.2">
      <c r="A353" s="1362" t="s">
        <v>1213</v>
      </c>
      <c r="B353" s="1373"/>
      <c r="C353" s="1373"/>
      <c r="D353" s="1373"/>
      <c r="E353" s="1373"/>
      <c r="F353" s="1373"/>
      <c r="G353" s="1373"/>
      <c r="H353" s="1373"/>
      <c r="I353" s="1373">
        <v>250</v>
      </c>
      <c r="J353" s="1376">
        <f t="shared" si="47"/>
        <v>250</v>
      </c>
      <c r="K353" s="298"/>
      <c r="L353" s="298"/>
      <c r="M353" s="298"/>
      <c r="N353" s="298"/>
      <c r="O353" s="298"/>
      <c r="P353" s="298"/>
      <c r="Q353" s="298"/>
      <c r="R353" s="298"/>
      <c r="S353" s="298"/>
      <c r="T353" s="298"/>
      <c r="U353" s="298"/>
      <c r="V353" s="298"/>
      <c r="W353" s="298"/>
      <c r="X353" s="298"/>
      <c r="Y353" s="298"/>
      <c r="Z353" s="298"/>
      <c r="AA353" s="298"/>
      <c r="AB353" s="298"/>
    </row>
    <row r="354" spans="1:28" ht="15.6" hidden="1" customHeight="1" x14ac:dyDescent="0.2">
      <c r="A354" s="1362" t="s">
        <v>1024</v>
      </c>
      <c r="B354" s="1373"/>
      <c r="C354" s="1373"/>
      <c r="D354" s="1373"/>
      <c r="E354" s="1373"/>
      <c r="F354" s="1373"/>
      <c r="G354" s="1373"/>
      <c r="H354" s="1373"/>
      <c r="I354" s="1373"/>
      <c r="J354" s="1376">
        <f t="shared" si="47"/>
        <v>0</v>
      </c>
      <c r="K354" s="298"/>
      <c r="L354" s="298"/>
      <c r="M354" s="298"/>
      <c r="N354" s="298"/>
      <c r="O354" s="298"/>
      <c r="P354" s="298"/>
      <c r="Q354" s="298"/>
      <c r="R354" s="298"/>
      <c r="S354" s="298"/>
      <c r="T354" s="298"/>
      <c r="U354" s="298"/>
      <c r="V354" s="298"/>
      <c r="W354" s="298"/>
      <c r="X354" s="298"/>
      <c r="Y354" s="298"/>
      <c r="Z354" s="298"/>
      <c r="AA354" s="298"/>
      <c r="AB354" s="298"/>
    </row>
    <row r="355" spans="1:28" ht="29.1" hidden="1" customHeight="1" x14ac:dyDescent="0.2">
      <c r="A355" s="1362" t="s">
        <v>1214</v>
      </c>
      <c r="B355" s="1373"/>
      <c r="C355" s="1373"/>
      <c r="D355" s="1373"/>
      <c r="E355" s="1373"/>
      <c r="F355" s="1373"/>
      <c r="G355" s="1373"/>
      <c r="H355" s="1373"/>
      <c r="I355" s="1373"/>
      <c r="J355" s="1376">
        <f t="shared" si="47"/>
        <v>0</v>
      </c>
      <c r="K355" s="298"/>
      <c r="L355" s="298"/>
      <c r="M355" s="298"/>
      <c r="N355" s="298"/>
      <c r="O355" s="298"/>
      <c r="P355" s="298"/>
      <c r="Q355" s="298"/>
      <c r="R355" s="298"/>
      <c r="S355" s="298"/>
      <c r="T355" s="298"/>
      <c r="U355" s="298"/>
      <c r="V355" s="298"/>
      <c r="W355" s="298"/>
      <c r="X355" s="298"/>
      <c r="Y355" s="298"/>
      <c r="Z355" s="298"/>
      <c r="AA355" s="298"/>
      <c r="AB355" s="298"/>
    </row>
    <row r="356" spans="1:28" ht="20.45" customHeight="1" x14ac:dyDescent="0.2">
      <c r="A356" s="1362" t="s">
        <v>1971</v>
      </c>
      <c r="B356" s="1373"/>
      <c r="C356" s="1373"/>
      <c r="D356" s="1373"/>
      <c r="E356" s="1373"/>
      <c r="F356" s="1373"/>
      <c r="G356" s="1373">
        <v>200</v>
      </c>
      <c r="H356" s="1373"/>
      <c r="I356" s="1373"/>
      <c r="J356" s="1376">
        <f t="shared" si="47"/>
        <v>200</v>
      </c>
      <c r="K356" s="298"/>
      <c r="L356" s="298"/>
      <c r="M356" s="298"/>
      <c r="N356" s="298"/>
      <c r="O356" s="298"/>
      <c r="P356" s="298"/>
      <c r="Q356" s="298"/>
      <c r="R356" s="298"/>
      <c r="S356" s="298"/>
      <c r="T356" s="298"/>
      <c r="U356" s="298"/>
      <c r="V356" s="298"/>
      <c r="W356" s="298"/>
      <c r="X356" s="298"/>
      <c r="Y356" s="298"/>
      <c r="Z356" s="298"/>
      <c r="AA356" s="298"/>
      <c r="AB356" s="298"/>
    </row>
    <row r="357" spans="1:28" ht="15" hidden="1" x14ac:dyDescent="0.2">
      <c r="A357" s="1362" t="s">
        <v>1025</v>
      </c>
      <c r="B357" s="1373"/>
      <c r="C357" s="1373"/>
      <c r="D357" s="1373"/>
      <c r="E357" s="1373"/>
      <c r="F357" s="1373"/>
      <c r="G357" s="1373"/>
      <c r="H357" s="1373"/>
      <c r="I357" s="1373"/>
      <c r="J357" s="1376">
        <f t="shared" si="47"/>
        <v>0</v>
      </c>
      <c r="K357" s="298"/>
      <c r="L357" s="298"/>
      <c r="M357" s="298"/>
      <c r="N357" s="298"/>
      <c r="O357" s="298"/>
      <c r="P357" s="298"/>
      <c r="Q357" s="298"/>
      <c r="R357" s="298"/>
      <c r="S357" s="298"/>
      <c r="T357" s="298"/>
      <c r="U357" s="298"/>
      <c r="V357" s="298"/>
      <c r="W357" s="298"/>
      <c r="X357" s="298"/>
      <c r="Y357" s="298"/>
      <c r="Z357" s="298"/>
      <c r="AA357" s="298"/>
      <c r="AB357" s="298"/>
    </row>
    <row r="358" spans="1:28" ht="15" x14ac:dyDescent="0.2">
      <c r="A358" s="1394" t="s">
        <v>1972</v>
      </c>
      <c r="B358" s="1373"/>
      <c r="C358" s="1373"/>
      <c r="D358" s="1373"/>
      <c r="E358" s="1373"/>
      <c r="F358" s="1373"/>
      <c r="G358" s="1373"/>
      <c r="H358" s="1373"/>
      <c r="I358" s="1373">
        <v>2500</v>
      </c>
      <c r="J358" s="1376">
        <f t="shared" si="47"/>
        <v>2500</v>
      </c>
      <c r="K358" s="298"/>
      <c r="L358" s="298"/>
      <c r="M358" s="298"/>
      <c r="N358" s="298"/>
      <c r="O358" s="298"/>
      <c r="P358" s="298"/>
      <c r="Q358" s="298"/>
      <c r="R358" s="298"/>
      <c r="S358" s="298"/>
      <c r="T358" s="298"/>
      <c r="U358" s="298"/>
      <c r="V358" s="298"/>
      <c r="W358" s="298"/>
      <c r="X358" s="298"/>
      <c r="Y358" s="298"/>
      <c r="Z358" s="298"/>
      <c r="AA358" s="298"/>
      <c r="AB358" s="298"/>
    </row>
    <row r="359" spans="1:28" ht="15" hidden="1" x14ac:dyDescent="0.2">
      <c r="A359" s="1394" t="s">
        <v>1026</v>
      </c>
      <c r="B359" s="1373"/>
      <c r="C359" s="1373">
        <v>75000</v>
      </c>
      <c r="D359" s="1373"/>
      <c r="E359" s="1373"/>
      <c r="F359" s="1373"/>
      <c r="G359" s="1373"/>
      <c r="H359" s="1373"/>
      <c r="I359" s="1403"/>
      <c r="J359" s="1376">
        <f t="shared" si="47"/>
        <v>75000</v>
      </c>
      <c r="K359" s="298"/>
      <c r="L359" s="298"/>
      <c r="M359" s="298"/>
      <c r="N359" s="298"/>
      <c r="O359" s="298"/>
      <c r="P359" s="298"/>
      <c r="Q359" s="298"/>
      <c r="R359" s="298"/>
      <c r="S359" s="298"/>
      <c r="T359" s="298"/>
      <c r="U359" s="298"/>
      <c r="V359" s="298"/>
      <c r="W359" s="298"/>
      <c r="X359" s="298"/>
      <c r="Y359" s="298"/>
      <c r="Z359" s="298"/>
      <c r="AA359" s="298"/>
      <c r="AB359" s="298"/>
    </row>
    <row r="360" spans="1:28" ht="15" hidden="1" x14ac:dyDescent="0.2">
      <c r="A360" s="1394" t="s">
        <v>1026</v>
      </c>
      <c r="B360" s="1373"/>
      <c r="C360" s="1373">
        <v>37500</v>
      </c>
      <c r="D360" s="1373"/>
      <c r="E360" s="1373"/>
      <c r="F360" s="1373"/>
      <c r="G360" s="1373"/>
      <c r="H360" s="1373"/>
      <c r="I360" s="1403"/>
      <c r="J360" s="1376">
        <f t="shared" si="47"/>
        <v>37500</v>
      </c>
      <c r="K360" s="298"/>
      <c r="L360" s="298"/>
      <c r="M360" s="298"/>
      <c r="N360" s="298"/>
      <c r="O360" s="298"/>
      <c r="P360" s="298"/>
      <c r="Q360" s="298"/>
      <c r="R360" s="298"/>
      <c r="S360" s="298"/>
      <c r="T360" s="298"/>
      <c r="U360" s="298"/>
      <c r="V360" s="298"/>
      <c r="W360" s="298"/>
      <c r="X360" s="298"/>
      <c r="Y360" s="298"/>
      <c r="Z360" s="298"/>
      <c r="AA360" s="298"/>
      <c r="AB360" s="298"/>
    </row>
    <row r="361" spans="1:28" ht="15" hidden="1" x14ac:dyDescent="0.2">
      <c r="A361" s="1394" t="s">
        <v>1026</v>
      </c>
      <c r="B361" s="1373"/>
      <c r="C361" s="1373">
        <v>37500</v>
      </c>
      <c r="D361" s="1373"/>
      <c r="E361" s="1373"/>
      <c r="F361" s="1373"/>
      <c r="G361" s="1373"/>
      <c r="H361" s="1373"/>
      <c r="I361" s="1403"/>
      <c r="J361" s="1376">
        <f t="shared" si="47"/>
        <v>37500</v>
      </c>
      <c r="K361" s="298"/>
      <c r="L361" s="298"/>
      <c r="M361" s="298"/>
      <c r="N361" s="298"/>
      <c r="O361" s="298"/>
      <c r="P361" s="298"/>
      <c r="Q361" s="298"/>
      <c r="R361" s="298"/>
      <c r="S361" s="298"/>
      <c r="T361" s="298"/>
      <c r="U361" s="298"/>
      <c r="V361" s="298"/>
      <c r="W361" s="298"/>
      <c r="X361" s="298"/>
      <c r="Y361" s="298"/>
      <c r="Z361" s="298"/>
      <c r="AA361" s="298"/>
      <c r="AB361" s="298"/>
    </row>
    <row r="362" spans="1:28" ht="15" x14ac:dyDescent="0.2">
      <c r="A362" s="1394" t="s">
        <v>1026</v>
      </c>
      <c r="B362" s="1373"/>
      <c r="C362" s="1373">
        <v>150</v>
      </c>
      <c r="D362" s="1373"/>
      <c r="E362" s="1373"/>
      <c r="F362" s="1373"/>
      <c r="G362" s="1373"/>
      <c r="H362" s="1373"/>
      <c r="I362" s="1373"/>
      <c r="J362" s="1376">
        <f t="shared" si="47"/>
        <v>150</v>
      </c>
      <c r="K362" s="298"/>
      <c r="L362" s="298"/>
      <c r="M362" s="298"/>
      <c r="N362" s="298"/>
      <c r="O362" s="298"/>
      <c r="P362" s="298"/>
      <c r="Q362" s="298"/>
      <c r="R362" s="298"/>
      <c r="S362" s="298"/>
      <c r="T362" s="298"/>
      <c r="U362" s="298"/>
      <c r="V362" s="298"/>
      <c r="W362" s="298"/>
      <c r="X362" s="298"/>
      <c r="Y362" s="298"/>
      <c r="Z362" s="298"/>
      <c r="AA362" s="298"/>
      <c r="AB362" s="298"/>
    </row>
    <row r="363" spans="1:28" ht="18" customHeight="1" x14ac:dyDescent="0.2">
      <c r="A363" s="1362" t="s">
        <v>1027</v>
      </c>
      <c r="B363" s="1373"/>
      <c r="C363" s="1373"/>
      <c r="D363" s="1373"/>
      <c r="E363" s="1373"/>
      <c r="F363" s="1373"/>
      <c r="G363" s="1373">
        <v>100</v>
      </c>
      <c r="H363" s="1373"/>
      <c r="I363" s="1373"/>
      <c r="J363" s="1376">
        <f t="shared" si="47"/>
        <v>100</v>
      </c>
      <c r="K363" s="298"/>
      <c r="L363" s="298"/>
      <c r="M363" s="298"/>
      <c r="N363" s="298"/>
      <c r="O363" s="298"/>
      <c r="P363" s="298"/>
      <c r="Q363" s="298"/>
      <c r="R363" s="298"/>
      <c r="S363" s="298"/>
      <c r="T363" s="298"/>
      <c r="U363" s="298"/>
      <c r="V363" s="298"/>
      <c r="W363" s="298"/>
      <c r="X363" s="298"/>
      <c r="Y363" s="298"/>
      <c r="Z363" s="298"/>
      <c r="AA363" s="298"/>
      <c r="AB363" s="298"/>
    </row>
    <row r="364" spans="1:28" ht="16.899999999999999" customHeight="1" x14ac:dyDescent="0.2">
      <c r="A364" s="1362" t="s">
        <v>1028</v>
      </c>
      <c r="B364" s="1364"/>
      <c r="C364" s="1364"/>
      <c r="D364" s="1373"/>
      <c r="E364" s="1373"/>
      <c r="F364" s="1373"/>
      <c r="G364" s="1373"/>
      <c r="H364" s="1373"/>
      <c r="I364" s="1373">
        <v>60</v>
      </c>
      <c r="J364" s="1376">
        <f t="shared" si="47"/>
        <v>60</v>
      </c>
      <c r="K364" s="298"/>
      <c r="L364" s="298"/>
      <c r="M364" s="298"/>
      <c r="N364" s="298"/>
      <c r="O364" s="298"/>
      <c r="P364" s="298"/>
      <c r="Q364" s="298"/>
      <c r="R364" s="298"/>
      <c r="S364" s="298"/>
      <c r="T364" s="298"/>
      <c r="U364" s="298"/>
      <c r="V364" s="298"/>
      <c r="W364" s="298"/>
      <c r="X364" s="298"/>
      <c r="Y364" s="298"/>
      <c r="Z364" s="298"/>
      <c r="AA364" s="298"/>
      <c r="AB364" s="298"/>
    </row>
    <row r="365" spans="1:28" ht="30.75" customHeight="1" x14ac:dyDescent="0.2">
      <c r="A365" s="1362" t="s">
        <v>1973</v>
      </c>
      <c r="B365" s="1364"/>
      <c r="C365" s="1364"/>
      <c r="D365" s="1373"/>
      <c r="E365" s="1373"/>
      <c r="F365" s="1373"/>
      <c r="G365" s="1373">
        <v>50</v>
      </c>
      <c r="H365" s="1373"/>
      <c r="I365" s="1373"/>
      <c r="J365" s="1376">
        <f t="shared" si="47"/>
        <v>50</v>
      </c>
      <c r="K365" s="298"/>
      <c r="L365" s="298"/>
      <c r="M365" s="298"/>
      <c r="N365" s="298"/>
      <c r="O365" s="298"/>
      <c r="P365" s="298"/>
      <c r="Q365" s="298"/>
      <c r="R365" s="298"/>
      <c r="S365" s="298"/>
      <c r="T365" s="298"/>
      <c r="U365" s="298"/>
      <c r="V365" s="298"/>
      <c r="W365" s="298"/>
      <c r="X365" s="298"/>
      <c r="Y365" s="298"/>
      <c r="Z365" s="298"/>
      <c r="AA365" s="298"/>
      <c r="AB365" s="298"/>
    </row>
    <row r="366" spans="1:28" ht="18" hidden="1" customHeight="1" x14ac:dyDescent="0.2">
      <c r="A366" s="1362" t="s">
        <v>1512</v>
      </c>
      <c r="B366" s="1373"/>
      <c r="C366" s="1373"/>
      <c r="D366" s="1373"/>
      <c r="E366" s="1373"/>
      <c r="F366" s="1373"/>
      <c r="G366" s="1373"/>
      <c r="H366" s="1373"/>
      <c r="I366" s="1373"/>
      <c r="J366" s="1376">
        <f t="shared" si="47"/>
        <v>0</v>
      </c>
      <c r="K366" s="298"/>
      <c r="L366" s="298"/>
      <c r="M366" s="298"/>
      <c r="N366" s="298"/>
      <c r="O366" s="298"/>
      <c r="P366" s="298"/>
      <c r="Q366" s="298"/>
      <c r="R366" s="298"/>
      <c r="S366" s="298"/>
      <c r="T366" s="298"/>
      <c r="U366" s="298"/>
      <c r="V366" s="298"/>
      <c r="W366" s="298"/>
      <c r="X366" s="298"/>
      <c r="Y366" s="298"/>
      <c r="Z366" s="298"/>
      <c r="AA366" s="298"/>
      <c r="AB366" s="298"/>
    </row>
    <row r="367" spans="1:28" ht="18" hidden="1" customHeight="1" x14ac:dyDescent="0.2">
      <c r="A367" s="1362" t="s">
        <v>1029</v>
      </c>
      <c r="B367" s="1364"/>
      <c r="C367" s="1364"/>
      <c r="D367" s="1364"/>
      <c r="E367" s="1364"/>
      <c r="F367" s="1364"/>
      <c r="G367" s="1364"/>
      <c r="H367" s="1364"/>
      <c r="I367" s="1373"/>
      <c r="J367" s="1376">
        <f t="shared" si="47"/>
        <v>0</v>
      </c>
      <c r="K367" s="298"/>
      <c r="L367" s="298"/>
      <c r="M367" s="298"/>
      <c r="N367" s="298"/>
      <c r="O367" s="298"/>
      <c r="P367" s="298"/>
      <c r="Q367" s="298"/>
      <c r="R367" s="298"/>
      <c r="S367" s="298"/>
      <c r="T367" s="298"/>
      <c r="U367" s="298"/>
      <c r="V367" s="298"/>
      <c r="W367" s="298"/>
      <c r="X367" s="298"/>
      <c r="Y367" s="298"/>
      <c r="Z367" s="298"/>
      <c r="AA367" s="298"/>
      <c r="AB367" s="298"/>
    </row>
    <row r="368" spans="1:28" ht="19.149999999999999" hidden="1" customHeight="1" x14ac:dyDescent="0.2">
      <c r="A368" s="1362" t="s">
        <v>1030</v>
      </c>
      <c r="B368" s="1364"/>
      <c r="C368" s="1364"/>
      <c r="D368" s="1364"/>
      <c r="E368" s="1364"/>
      <c r="F368" s="1364"/>
      <c r="G368" s="1364"/>
      <c r="H368" s="1364"/>
      <c r="I368" s="1364"/>
      <c r="J368" s="1376">
        <f t="shared" si="47"/>
        <v>0</v>
      </c>
      <c r="K368" s="298"/>
      <c r="L368" s="298"/>
      <c r="M368" s="298"/>
      <c r="N368" s="298"/>
      <c r="O368" s="298"/>
      <c r="P368" s="298"/>
      <c r="Q368" s="298"/>
      <c r="R368" s="298"/>
      <c r="S368" s="298"/>
      <c r="T368" s="298"/>
      <c r="U368" s="298"/>
      <c r="V368" s="298"/>
      <c r="W368" s="298"/>
      <c r="X368" s="298"/>
      <c r="Y368" s="298"/>
      <c r="Z368" s="298"/>
      <c r="AA368" s="298"/>
      <c r="AB368" s="298"/>
    </row>
    <row r="369" spans="1:28" ht="19.149999999999999" customHeight="1" x14ac:dyDescent="0.2">
      <c r="A369" s="1362" t="s">
        <v>1974</v>
      </c>
      <c r="B369" s="1364"/>
      <c r="C369" s="1364"/>
      <c r="D369" s="1364"/>
      <c r="E369" s="1364"/>
      <c r="F369" s="1364"/>
      <c r="G369" s="1364">
        <v>100</v>
      </c>
      <c r="H369" s="1364"/>
      <c r="I369" s="1364"/>
      <c r="J369" s="1376">
        <f t="shared" si="47"/>
        <v>100</v>
      </c>
      <c r="K369" s="298"/>
      <c r="L369" s="298"/>
      <c r="M369" s="298"/>
      <c r="N369" s="298"/>
      <c r="O369" s="298"/>
      <c r="P369" s="298"/>
      <c r="Q369" s="298"/>
      <c r="R369" s="298"/>
      <c r="S369" s="298"/>
      <c r="T369" s="298"/>
      <c r="U369" s="298"/>
      <c r="V369" s="298"/>
      <c r="W369" s="298"/>
      <c r="X369" s="298"/>
      <c r="Y369" s="298"/>
      <c r="Z369" s="298"/>
      <c r="AA369" s="298"/>
      <c r="AB369" s="298"/>
    </row>
    <row r="370" spans="1:28" ht="15" hidden="1" x14ac:dyDescent="0.2">
      <c r="A370" s="1362" t="s">
        <v>1031</v>
      </c>
      <c r="B370" s="1364"/>
      <c r="C370" s="1364"/>
      <c r="D370" s="1364"/>
      <c r="E370" s="1364"/>
      <c r="F370" s="1364"/>
      <c r="G370" s="1364"/>
      <c r="H370" s="1364"/>
      <c r="I370" s="1364"/>
      <c r="J370" s="1376">
        <f t="shared" si="47"/>
        <v>0</v>
      </c>
      <c r="K370" s="298"/>
      <c r="L370" s="298"/>
      <c r="M370" s="298"/>
      <c r="N370" s="298"/>
      <c r="O370" s="298"/>
      <c r="P370" s="298"/>
      <c r="Q370" s="298"/>
      <c r="R370" s="298"/>
      <c r="S370" s="298"/>
      <c r="T370" s="298"/>
      <c r="U370" s="298"/>
      <c r="V370" s="298"/>
      <c r="W370" s="298"/>
      <c r="X370" s="298"/>
      <c r="Y370" s="298"/>
      <c r="Z370" s="298"/>
      <c r="AA370" s="298"/>
      <c r="AB370" s="298"/>
    </row>
    <row r="371" spans="1:28" ht="15" hidden="1" x14ac:dyDescent="0.2">
      <c r="A371" s="1362" t="s">
        <v>1033</v>
      </c>
      <c r="B371" s="1373"/>
      <c r="C371" s="1373">
        <v>50000</v>
      </c>
      <c r="D371" s="1373"/>
      <c r="E371" s="1373"/>
      <c r="F371" s="1373"/>
      <c r="G371" s="1373">
        <v>100000</v>
      </c>
      <c r="H371" s="1373"/>
      <c r="I371" s="1373">
        <v>600000</v>
      </c>
      <c r="J371" s="1376">
        <f t="shared" si="47"/>
        <v>750000</v>
      </c>
      <c r="K371" s="298"/>
      <c r="L371" s="298"/>
      <c r="M371" s="298"/>
      <c r="N371" s="298"/>
      <c r="O371" s="298"/>
      <c r="P371" s="298"/>
      <c r="Q371" s="298"/>
      <c r="R371" s="298"/>
      <c r="S371" s="298"/>
      <c r="T371" s="298"/>
      <c r="U371" s="298"/>
      <c r="V371" s="298"/>
      <c r="W371" s="298"/>
      <c r="X371" s="298"/>
      <c r="Y371" s="298"/>
      <c r="Z371" s="298"/>
      <c r="AA371" s="298"/>
      <c r="AB371" s="298"/>
    </row>
    <row r="372" spans="1:28" ht="15" hidden="1" x14ac:dyDescent="0.2">
      <c r="A372" s="1394" t="s">
        <v>1032</v>
      </c>
      <c r="B372" s="1373"/>
      <c r="C372" s="1373">
        <v>50000</v>
      </c>
      <c r="D372" s="1373"/>
      <c r="E372" s="1373"/>
      <c r="F372" s="1373"/>
      <c r="G372" s="1373">
        <v>100000</v>
      </c>
      <c r="H372" s="1373"/>
      <c r="I372" s="1373"/>
      <c r="J372" s="1376">
        <f t="shared" si="47"/>
        <v>150000</v>
      </c>
      <c r="K372" s="298"/>
      <c r="L372" s="298"/>
      <c r="M372" s="298"/>
      <c r="N372" s="298"/>
      <c r="O372" s="298"/>
      <c r="P372" s="298"/>
      <c r="Q372" s="298"/>
      <c r="R372" s="298"/>
      <c r="S372" s="298"/>
      <c r="T372" s="298"/>
      <c r="U372" s="298"/>
      <c r="V372" s="298"/>
      <c r="W372" s="298"/>
      <c r="X372" s="298"/>
      <c r="Y372" s="298"/>
      <c r="Z372" s="298"/>
      <c r="AA372" s="298"/>
      <c r="AB372" s="298"/>
    </row>
    <row r="373" spans="1:28" ht="15" hidden="1" x14ac:dyDescent="0.2">
      <c r="A373" s="1394" t="s">
        <v>1032</v>
      </c>
      <c r="B373" s="1373"/>
      <c r="C373" s="1373">
        <v>300000</v>
      </c>
      <c r="D373" s="1373">
        <v>150000</v>
      </c>
      <c r="E373" s="1373"/>
      <c r="F373" s="1373"/>
      <c r="G373" s="1373">
        <v>100000</v>
      </c>
      <c r="H373" s="1373"/>
      <c r="I373" s="1373"/>
      <c r="J373" s="1376">
        <f t="shared" si="47"/>
        <v>550000</v>
      </c>
      <c r="K373" s="298"/>
      <c r="L373" s="298"/>
      <c r="M373" s="298"/>
      <c r="N373" s="298"/>
      <c r="O373" s="298"/>
      <c r="P373" s="298"/>
      <c r="Q373" s="298"/>
      <c r="R373" s="298"/>
      <c r="S373" s="298"/>
      <c r="T373" s="298"/>
      <c r="U373" s="298"/>
      <c r="V373" s="298"/>
      <c r="W373" s="298"/>
      <c r="X373" s="298"/>
      <c r="Y373" s="298"/>
      <c r="Z373" s="298"/>
      <c r="AA373" s="298"/>
      <c r="AB373" s="298"/>
    </row>
    <row r="374" spans="1:28" ht="15" hidden="1" x14ac:dyDescent="0.2">
      <c r="A374" s="1394" t="s">
        <v>1032</v>
      </c>
      <c r="B374" s="1373"/>
      <c r="C374" s="1373">
        <v>400000</v>
      </c>
      <c r="D374" s="1373">
        <v>50000</v>
      </c>
      <c r="E374" s="1373"/>
      <c r="F374" s="1373"/>
      <c r="G374" s="1373"/>
      <c r="H374" s="1373"/>
      <c r="I374" s="1373">
        <v>60000</v>
      </c>
      <c r="J374" s="1376">
        <f t="shared" si="47"/>
        <v>510000</v>
      </c>
      <c r="K374" s="298"/>
      <c r="L374" s="298"/>
      <c r="M374" s="298"/>
      <c r="N374" s="298"/>
      <c r="O374" s="298"/>
      <c r="P374" s="298"/>
      <c r="Q374" s="298"/>
      <c r="R374" s="298"/>
      <c r="S374" s="298"/>
      <c r="T374" s="298"/>
      <c r="U374" s="298"/>
      <c r="V374" s="298"/>
      <c r="W374" s="298"/>
      <c r="X374" s="298"/>
      <c r="Y374" s="298"/>
      <c r="Z374" s="298"/>
      <c r="AA374" s="298"/>
      <c r="AB374" s="298"/>
    </row>
    <row r="375" spans="1:28" s="1407" customFormat="1" ht="15" x14ac:dyDescent="0.2">
      <c r="A375" s="1404" t="s">
        <v>1033</v>
      </c>
      <c r="B375" s="1405"/>
      <c r="C375" s="1405">
        <v>800</v>
      </c>
      <c r="D375" s="1405">
        <v>200</v>
      </c>
      <c r="E375" s="1405"/>
      <c r="F375" s="1405"/>
      <c r="G375" s="1405">
        <v>300</v>
      </c>
      <c r="H375" s="1405">
        <f t="shared" ref="H375" si="50">SUM(H371:H374)</f>
        <v>0</v>
      </c>
      <c r="I375" s="1405">
        <v>660</v>
      </c>
      <c r="J375" s="1376">
        <f t="shared" si="47"/>
        <v>1960</v>
      </c>
      <c r="K375" s="1406"/>
      <c r="L375" s="1406"/>
      <c r="M375" s="1406"/>
      <c r="N375" s="1406"/>
      <c r="O375" s="1406"/>
      <c r="P375" s="1406"/>
      <c r="Q375" s="1406"/>
      <c r="R375" s="1406"/>
      <c r="S375" s="1406"/>
      <c r="T375" s="1406"/>
      <c r="U375" s="1406"/>
      <c r="V375" s="1406"/>
      <c r="W375" s="1406"/>
      <c r="X375" s="1406"/>
      <c r="Y375" s="1406"/>
      <c r="Z375" s="1406"/>
      <c r="AA375" s="1406"/>
      <c r="AB375" s="1406"/>
    </row>
    <row r="376" spans="1:28" ht="15" hidden="1" x14ac:dyDescent="0.2">
      <c r="A376" s="1362" t="s">
        <v>1387</v>
      </c>
      <c r="B376" s="1373"/>
      <c r="C376" s="1373">
        <v>400000</v>
      </c>
      <c r="D376" s="1373"/>
      <c r="E376" s="1373"/>
      <c r="F376" s="1373"/>
      <c r="G376" s="1373">
        <v>100000</v>
      </c>
      <c r="H376" s="1373"/>
      <c r="I376" s="1373">
        <v>60000</v>
      </c>
      <c r="J376" s="1376">
        <f t="shared" si="47"/>
        <v>560000</v>
      </c>
      <c r="K376" s="298"/>
      <c r="L376" s="298"/>
      <c r="M376" s="298"/>
      <c r="N376" s="298"/>
      <c r="O376" s="298"/>
      <c r="P376" s="298"/>
      <c r="Q376" s="298"/>
      <c r="R376" s="298"/>
      <c r="S376" s="298"/>
      <c r="T376" s="298"/>
      <c r="U376" s="298"/>
      <c r="V376" s="298"/>
      <c r="W376" s="298"/>
      <c r="X376" s="298"/>
      <c r="Y376" s="298"/>
      <c r="Z376" s="298"/>
      <c r="AA376" s="298"/>
      <c r="AB376" s="298"/>
    </row>
    <row r="377" spans="1:28" ht="15" hidden="1" x14ac:dyDescent="0.2">
      <c r="A377" s="1362" t="s">
        <v>1387</v>
      </c>
      <c r="B377" s="1373"/>
      <c r="C377" s="1373">
        <v>50000</v>
      </c>
      <c r="D377" s="1373">
        <v>50000</v>
      </c>
      <c r="E377" s="1373"/>
      <c r="F377" s="1373"/>
      <c r="G377" s="1373">
        <v>100000</v>
      </c>
      <c r="H377" s="1373"/>
      <c r="I377" s="1373"/>
      <c r="J377" s="1376">
        <f t="shared" si="47"/>
        <v>200000</v>
      </c>
      <c r="K377" s="298"/>
      <c r="L377" s="298"/>
      <c r="M377" s="298"/>
      <c r="N377" s="298"/>
      <c r="O377" s="298"/>
      <c r="P377" s="298"/>
      <c r="Q377" s="298"/>
      <c r="R377" s="298"/>
      <c r="S377" s="298"/>
      <c r="T377" s="298"/>
      <c r="U377" s="298"/>
      <c r="V377" s="298"/>
      <c r="W377" s="298"/>
      <c r="X377" s="298"/>
      <c r="Y377" s="298"/>
      <c r="Z377" s="298"/>
      <c r="AA377" s="298"/>
      <c r="AB377" s="298"/>
    </row>
    <row r="378" spans="1:28" ht="15" x14ac:dyDescent="0.2">
      <c r="A378" s="1362" t="s">
        <v>1387</v>
      </c>
      <c r="B378" s="1373"/>
      <c r="C378" s="1373">
        <v>450</v>
      </c>
      <c r="D378" s="1373">
        <v>50</v>
      </c>
      <c r="E378" s="1373"/>
      <c r="F378" s="1373"/>
      <c r="G378" s="1373">
        <v>200</v>
      </c>
      <c r="H378" s="1373">
        <f t="shared" ref="H378" si="51">SUM(H376:H377)</f>
        <v>0</v>
      </c>
      <c r="I378" s="1373">
        <v>60</v>
      </c>
      <c r="J378" s="1376">
        <f t="shared" si="47"/>
        <v>760</v>
      </c>
      <c r="K378" s="298"/>
      <c r="L378" s="298"/>
      <c r="M378" s="298"/>
      <c r="N378" s="298"/>
      <c r="O378" s="298"/>
      <c r="P378" s="298"/>
      <c r="Q378" s="298"/>
      <c r="R378" s="298"/>
      <c r="S378" s="298"/>
      <c r="T378" s="298"/>
      <c r="U378" s="298"/>
      <c r="V378" s="298"/>
      <c r="W378" s="298"/>
      <c r="X378" s="298"/>
      <c r="Y378" s="298"/>
      <c r="Z378" s="298"/>
      <c r="AA378" s="298"/>
      <c r="AB378" s="298"/>
    </row>
    <row r="379" spans="1:28" ht="15" x14ac:dyDescent="0.2">
      <c r="A379" s="1362" t="s">
        <v>1975</v>
      </c>
      <c r="B379" s="1373"/>
      <c r="C379" s="1373"/>
      <c r="D379" s="1373"/>
      <c r="E379" s="1373"/>
      <c r="F379" s="1373"/>
      <c r="G379" s="1373">
        <v>100</v>
      </c>
      <c r="H379" s="1373"/>
      <c r="I379" s="1373"/>
      <c r="J379" s="1376">
        <f t="shared" si="47"/>
        <v>100</v>
      </c>
      <c r="K379" s="298"/>
      <c r="L379" s="298"/>
      <c r="M379" s="298"/>
      <c r="N379" s="298"/>
      <c r="O379" s="298"/>
      <c r="P379" s="298"/>
      <c r="Q379" s="298"/>
      <c r="R379" s="298"/>
      <c r="S379" s="298"/>
      <c r="T379" s="298"/>
      <c r="U379" s="298"/>
      <c r="V379" s="298"/>
      <c r="W379" s="298"/>
      <c r="X379" s="298"/>
      <c r="Y379" s="298"/>
      <c r="Z379" s="298"/>
      <c r="AA379" s="298"/>
      <c r="AB379" s="298"/>
    </row>
    <row r="380" spans="1:28" ht="15" hidden="1" x14ac:dyDescent="0.2">
      <c r="A380" s="1362" t="s">
        <v>1294</v>
      </c>
      <c r="B380" s="1373"/>
      <c r="C380" s="1373"/>
      <c r="D380" s="1373"/>
      <c r="E380" s="1373"/>
      <c r="F380" s="1373"/>
      <c r="H380" s="1373"/>
      <c r="I380" s="1373"/>
      <c r="J380" s="1376">
        <f t="shared" si="47"/>
        <v>0</v>
      </c>
      <c r="K380" s="298"/>
      <c r="L380" s="298"/>
      <c r="M380" s="298"/>
      <c r="N380" s="298"/>
      <c r="O380" s="298"/>
      <c r="P380" s="298"/>
      <c r="Q380" s="298"/>
      <c r="R380" s="298"/>
      <c r="S380" s="298"/>
      <c r="T380" s="298"/>
      <c r="U380" s="298"/>
      <c r="V380" s="298"/>
      <c r="W380" s="298"/>
      <c r="X380" s="298"/>
      <c r="Y380" s="298"/>
      <c r="Z380" s="298"/>
      <c r="AA380" s="298"/>
      <c r="AB380" s="298"/>
    </row>
    <row r="381" spans="1:28" ht="16.899999999999999" hidden="1" customHeight="1" x14ac:dyDescent="0.2">
      <c r="A381" s="1362" t="s">
        <v>1035</v>
      </c>
      <c r="B381" s="1373"/>
      <c r="C381" s="1373"/>
      <c r="D381" s="1373"/>
      <c r="E381" s="1373"/>
      <c r="F381" s="1373"/>
      <c r="G381" s="1373">
        <v>100000</v>
      </c>
      <c r="H381" s="1373"/>
      <c r="I381" s="1373">
        <v>5000000</v>
      </c>
      <c r="J381" s="1376">
        <f t="shared" si="47"/>
        <v>5100000</v>
      </c>
      <c r="K381" s="298"/>
      <c r="L381" s="298"/>
      <c r="M381" s="298"/>
      <c r="N381" s="298"/>
      <c r="O381" s="298"/>
      <c r="P381" s="298"/>
      <c r="Q381" s="298"/>
      <c r="R381" s="298"/>
      <c r="S381" s="298"/>
      <c r="T381" s="298"/>
      <c r="U381" s="298"/>
      <c r="V381" s="298"/>
      <c r="W381" s="298"/>
      <c r="X381" s="298"/>
      <c r="Y381" s="298"/>
      <c r="Z381" s="298"/>
      <c r="AA381" s="298"/>
      <c r="AB381" s="298"/>
    </row>
    <row r="382" spans="1:28" ht="16.899999999999999" hidden="1" customHeight="1" x14ac:dyDescent="0.2">
      <c r="A382" s="1362" t="s">
        <v>1035</v>
      </c>
      <c r="B382" s="1373"/>
      <c r="C382" s="1373"/>
      <c r="D382" s="1373"/>
      <c r="E382" s="1373"/>
      <c r="F382" s="1373"/>
      <c r="G382" s="1373">
        <v>150000</v>
      </c>
      <c r="H382" s="1373"/>
      <c r="I382" s="1373"/>
      <c r="J382" s="1376">
        <f t="shared" si="47"/>
        <v>150000</v>
      </c>
      <c r="K382" s="298"/>
      <c r="L382" s="298"/>
      <c r="M382" s="298"/>
      <c r="N382" s="298"/>
      <c r="O382" s="298"/>
      <c r="P382" s="298"/>
      <c r="Q382" s="298"/>
      <c r="R382" s="298"/>
      <c r="S382" s="298"/>
      <c r="T382" s="298"/>
      <c r="U382" s="298"/>
      <c r="V382" s="298"/>
      <c r="W382" s="298"/>
      <c r="X382" s="298"/>
      <c r="Y382" s="298"/>
      <c r="Z382" s="298"/>
      <c r="AA382" s="298"/>
      <c r="AB382" s="298"/>
    </row>
    <row r="383" spans="1:28" ht="16.899999999999999" hidden="1" customHeight="1" x14ac:dyDescent="0.2">
      <c r="A383" s="1362" t="s">
        <v>1035</v>
      </c>
      <c r="B383" s="1373"/>
      <c r="C383" s="1373"/>
      <c r="D383" s="1373"/>
      <c r="E383" s="1373"/>
      <c r="F383" s="1373"/>
      <c r="G383" s="1373">
        <v>150000</v>
      </c>
      <c r="H383" s="1373"/>
      <c r="I383" s="1373"/>
      <c r="J383" s="1376">
        <f t="shared" si="47"/>
        <v>150000</v>
      </c>
      <c r="K383" s="298"/>
      <c r="L383" s="298"/>
      <c r="M383" s="298"/>
      <c r="N383" s="298"/>
      <c r="O383" s="298"/>
      <c r="P383" s="298"/>
      <c r="Q383" s="298"/>
      <c r="R383" s="298"/>
      <c r="S383" s="298"/>
      <c r="T383" s="298"/>
      <c r="U383" s="298"/>
      <c r="V383" s="298"/>
      <c r="W383" s="298"/>
      <c r="X383" s="298"/>
      <c r="Y383" s="298"/>
      <c r="Z383" s="298"/>
      <c r="AA383" s="298"/>
      <c r="AB383" s="298"/>
    </row>
    <row r="384" spans="1:28" ht="15" hidden="1" x14ac:dyDescent="0.2">
      <c r="A384" s="1362" t="s">
        <v>1034</v>
      </c>
      <c r="B384" s="1373"/>
      <c r="C384" s="1373"/>
      <c r="D384" s="1373"/>
      <c r="E384" s="1373"/>
      <c r="F384" s="1373"/>
      <c r="G384" s="1373">
        <v>100000</v>
      </c>
      <c r="H384" s="1373"/>
      <c r="I384" s="1373"/>
      <c r="J384" s="1376">
        <f t="shared" si="47"/>
        <v>100000</v>
      </c>
      <c r="K384" s="298"/>
      <c r="L384" s="298"/>
      <c r="M384" s="298"/>
      <c r="N384" s="298"/>
      <c r="O384" s="298"/>
      <c r="P384" s="298"/>
      <c r="Q384" s="298"/>
      <c r="R384" s="298"/>
      <c r="S384" s="298"/>
      <c r="T384" s="298"/>
      <c r="U384" s="298"/>
      <c r="V384" s="298"/>
      <c r="W384" s="298"/>
      <c r="X384" s="298"/>
      <c r="Y384" s="298"/>
      <c r="Z384" s="298"/>
      <c r="AA384" s="298"/>
      <c r="AB384" s="298"/>
    </row>
    <row r="385" spans="1:28" ht="15" x14ac:dyDescent="0.2">
      <c r="A385" s="1362" t="s">
        <v>1035</v>
      </c>
      <c r="B385" s="1373"/>
      <c r="C385" s="1373"/>
      <c r="D385" s="1373"/>
      <c r="E385" s="1373"/>
      <c r="F385" s="1373"/>
      <c r="G385" s="1373">
        <v>500</v>
      </c>
      <c r="H385" s="1373">
        <f t="shared" ref="H385" si="52">SUM(H381:H384)</f>
        <v>0</v>
      </c>
      <c r="I385" s="1373">
        <v>5000</v>
      </c>
      <c r="J385" s="1376">
        <f t="shared" si="47"/>
        <v>5500</v>
      </c>
      <c r="K385" s="298"/>
      <c r="L385" s="298"/>
      <c r="M385" s="298"/>
      <c r="N385" s="298"/>
      <c r="O385" s="298"/>
      <c r="P385" s="298"/>
      <c r="Q385" s="298"/>
      <c r="R385" s="298"/>
      <c r="S385" s="298"/>
      <c r="T385" s="298"/>
      <c r="U385" s="298"/>
      <c r="V385" s="298"/>
      <c r="W385" s="298"/>
      <c r="X385" s="298"/>
      <c r="Y385" s="298"/>
      <c r="Z385" s="298"/>
      <c r="AA385" s="298"/>
      <c r="AB385" s="298"/>
    </row>
    <row r="386" spans="1:28" ht="19.149999999999999" hidden="1" customHeight="1" x14ac:dyDescent="0.2">
      <c r="A386" s="1362" t="s">
        <v>1976</v>
      </c>
      <c r="B386" s="1364"/>
      <c r="C386" s="1364">
        <v>300000</v>
      </c>
      <c r="D386" s="1364"/>
      <c r="E386" s="1364"/>
      <c r="F386" s="1364"/>
      <c r="G386" s="1364"/>
      <c r="H386" s="1364"/>
      <c r="I386" s="1364">
        <v>60000</v>
      </c>
      <c r="J386" s="1376">
        <f t="shared" si="47"/>
        <v>360000</v>
      </c>
      <c r="K386" s="298"/>
      <c r="L386" s="298"/>
      <c r="M386" s="298"/>
      <c r="N386" s="298"/>
      <c r="O386" s="298"/>
      <c r="P386" s="298"/>
      <c r="Q386" s="298"/>
      <c r="R386" s="298"/>
      <c r="S386" s="298"/>
      <c r="T386" s="298"/>
      <c r="U386" s="298"/>
      <c r="V386" s="298"/>
      <c r="W386" s="298"/>
      <c r="X386" s="298"/>
      <c r="Y386" s="298"/>
      <c r="Z386" s="298"/>
      <c r="AA386" s="298"/>
      <c r="AB386" s="298"/>
    </row>
    <row r="387" spans="1:28" ht="19.149999999999999" hidden="1" customHeight="1" x14ac:dyDescent="0.2">
      <c r="A387" s="1362" t="s">
        <v>1976</v>
      </c>
      <c r="B387" s="1364"/>
      <c r="C387" s="1364"/>
      <c r="D387" s="1364"/>
      <c r="E387" s="1364"/>
      <c r="F387" s="1364"/>
      <c r="G387" s="1364"/>
      <c r="H387" s="1364"/>
      <c r="I387" s="1364">
        <v>100000</v>
      </c>
      <c r="J387" s="1376">
        <f t="shared" si="47"/>
        <v>100000</v>
      </c>
      <c r="K387" s="298"/>
      <c r="L387" s="298"/>
      <c r="M387" s="298"/>
      <c r="N387" s="298"/>
      <c r="O387" s="298"/>
      <c r="P387" s="298"/>
      <c r="Q387" s="298"/>
      <c r="R387" s="298"/>
      <c r="S387" s="298"/>
      <c r="T387" s="298"/>
      <c r="U387" s="298"/>
      <c r="V387" s="298"/>
      <c r="W387" s="298"/>
      <c r="X387" s="298"/>
      <c r="Y387" s="298"/>
      <c r="Z387" s="298"/>
      <c r="AA387" s="298"/>
      <c r="AB387" s="298"/>
    </row>
    <row r="388" spans="1:28" ht="19.149999999999999" customHeight="1" x14ac:dyDescent="0.2">
      <c r="A388" s="1362" t="s">
        <v>1977</v>
      </c>
      <c r="B388" s="1364"/>
      <c r="C388" s="1364">
        <v>300</v>
      </c>
      <c r="D388" s="1364"/>
      <c r="E388" s="1364"/>
      <c r="F388" s="1364"/>
      <c r="G388" s="1364"/>
      <c r="H388" s="1364">
        <f t="shared" ref="H388" si="53">SUM(H386:H387)</f>
        <v>0</v>
      </c>
      <c r="I388" s="1364">
        <v>160</v>
      </c>
      <c r="J388" s="1376">
        <f t="shared" si="47"/>
        <v>460</v>
      </c>
      <c r="K388" s="298"/>
      <c r="L388" s="298"/>
      <c r="M388" s="298"/>
      <c r="N388" s="298"/>
      <c r="O388" s="298"/>
      <c r="P388" s="298"/>
      <c r="Q388" s="298"/>
      <c r="R388" s="298"/>
      <c r="S388" s="298"/>
      <c r="T388" s="298"/>
      <c r="U388" s="298"/>
      <c r="V388" s="298"/>
      <c r="W388" s="298"/>
      <c r="X388" s="298"/>
      <c r="Y388" s="298"/>
      <c r="Z388" s="298"/>
      <c r="AA388" s="298"/>
      <c r="AB388" s="298"/>
    </row>
    <row r="389" spans="1:28" ht="15.95" hidden="1" customHeight="1" x14ac:dyDescent="0.2">
      <c r="A389" s="1362" t="s">
        <v>1036</v>
      </c>
      <c r="B389" s="1373"/>
      <c r="C389" s="1373"/>
      <c r="D389" s="1373"/>
      <c r="E389" s="1373"/>
      <c r="F389" s="1373"/>
      <c r="G389" s="1373"/>
      <c r="H389" s="1373"/>
      <c r="I389" s="1373"/>
      <c r="J389" s="1376">
        <f t="shared" si="47"/>
        <v>0</v>
      </c>
      <c r="K389" s="298"/>
      <c r="L389" s="298"/>
      <c r="M389" s="298"/>
      <c r="N389" s="298"/>
      <c r="O389" s="298"/>
      <c r="P389" s="298"/>
      <c r="Q389" s="298"/>
      <c r="R389" s="298"/>
      <c r="S389" s="298"/>
      <c r="T389" s="298"/>
      <c r="U389" s="298"/>
      <c r="V389" s="298"/>
      <c r="W389" s="298"/>
      <c r="X389" s="298"/>
      <c r="Y389" s="298"/>
      <c r="Z389" s="298"/>
      <c r="AA389" s="298"/>
      <c r="AB389" s="298"/>
    </row>
    <row r="390" spans="1:28" ht="18.600000000000001" hidden="1" customHeight="1" x14ac:dyDescent="0.2">
      <c r="A390" s="1362" t="s">
        <v>1978</v>
      </c>
      <c r="B390" s="1364"/>
      <c r="C390" s="1364">
        <v>600000</v>
      </c>
      <c r="D390" s="1364"/>
      <c r="E390" s="1364"/>
      <c r="F390" s="1364"/>
      <c r="G390" s="1364"/>
      <c r="H390" s="1364"/>
      <c r="I390" s="1364">
        <v>900000</v>
      </c>
      <c r="J390" s="1376">
        <f t="shared" si="47"/>
        <v>1500000</v>
      </c>
      <c r="K390" s="298"/>
      <c r="L390" s="298"/>
      <c r="M390" s="298"/>
      <c r="N390" s="298"/>
      <c r="O390" s="298"/>
      <c r="P390" s="298"/>
      <c r="Q390" s="298"/>
      <c r="R390" s="298"/>
      <c r="S390" s="298"/>
      <c r="T390" s="298"/>
      <c r="U390" s="298"/>
      <c r="V390" s="298"/>
      <c r="W390" s="298"/>
      <c r="X390" s="298"/>
      <c r="Y390" s="298"/>
      <c r="Z390" s="298"/>
      <c r="AA390" s="298"/>
      <c r="AB390" s="298"/>
    </row>
    <row r="391" spans="1:28" ht="18.600000000000001" hidden="1" customHeight="1" x14ac:dyDescent="0.2">
      <c r="A391" s="1362" t="s">
        <v>1978</v>
      </c>
      <c r="B391" s="1364"/>
      <c r="C391" s="1364">
        <v>150000</v>
      </c>
      <c r="D391" s="1364"/>
      <c r="E391" s="1364"/>
      <c r="F391" s="1364"/>
      <c r="G391" s="1364"/>
      <c r="H391" s="1364"/>
      <c r="I391" s="1364">
        <v>450000</v>
      </c>
      <c r="J391" s="1376">
        <f t="shared" si="47"/>
        <v>600000</v>
      </c>
      <c r="K391" s="298"/>
      <c r="L391" s="298"/>
      <c r="M391" s="298"/>
      <c r="N391" s="298"/>
      <c r="O391" s="298"/>
      <c r="P391" s="298"/>
      <c r="Q391" s="298"/>
      <c r="R391" s="298"/>
      <c r="S391" s="298"/>
      <c r="T391" s="298"/>
      <c r="U391" s="298"/>
      <c r="V391" s="298"/>
      <c r="W391" s="298"/>
      <c r="X391" s="298"/>
      <c r="Y391" s="298"/>
      <c r="Z391" s="298"/>
      <c r="AA391" s="298"/>
      <c r="AB391" s="298"/>
    </row>
    <row r="392" spans="1:28" ht="15" hidden="1" x14ac:dyDescent="0.2">
      <c r="A392" s="1362" t="s">
        <v>1978</v>
      </c>
      <c r="B392" s="1364"/>
      <c r="C392" s="1364">
        <v>300000</v>
      </c>
      <c r="D392" s="1373"/>
      <c r="E392" s="1373"/>
      <c r="F392" s="1373"/>
      <c r="G392" s="1373"/>
      <c r="H392" s="1373"/>
      <c r="I392" s="1373">
        <v>231000</v>
      </c>
      <c r="J392" s="1376">
        <f t="shared" si="47"/>
        <v>531000</v>
      </c>
      <c r="K392" s="298"/>
      <c r="L392" s="298"/>
      <c r="M392" s="298"/>
      <c r="N392" s="298"/>
      <c r="O392" s="298"/>
      <c r="P392" s="298"/>
      <c r="Q392" s="298"/>
      <c r="R392" s="298"/>
      <c r="S392" s="298"/>
      <c r="T392" s="298"/>
      <c r="U392" s="298"/>
      <c r="V392" s="298"/>
      <c r="W392" s="298"/>
      <c r="X392" s="298"/>
      <c r="Y392" s="298"/>
      <c r="Z392" s="298"/>
      <c r="AA392" s="298"/>
      <c r="AB392" s="298"/>
    </row>
    <row r="393" spans="1:28" ht="15" hidden="1" x14ac:dyDescent="0.2">
      <c r="A393" s="1362" t="s">
        <v>1978</v>
      </c>
      <c r="B393" s="1364"/>
      <c r="C393" s="1364">
        <v>300000</v>
      </c>
      <c r="D393" s="1373"/>
      <c r="E393" s="1373"/>
      <c r="F393" s="1373"/>
      <c r="G393" s="1373"/>
      <c r="H393" s="1373"/>
      <c r="I393" s="1373">
        <v>450000</v>
      </c>
      <c r="J393" s="1376">
        <f t="shared" ref="J393:J456" si="54">SUM(B393:I393)</f>
        <v>750000</v>
      </c>
      <c r="K393" s="298"/>
      <c r="L393" s="298"/>
      <c r="M393" s="298"/>
      <c r="N393" s="298"/>
      <c r="O393" s="298"/>
      <c r="P393" s="298"/>
      <c r="Q393" s="298"/>
      <c r="R393" s="298"/>
      <c r="S393" s="298"/>
      <c r="T393" s="298"/>
      <c r="U393" s="298"/>
      <c r="V393" s="298"/>
      <c r="W393" s="298"/>
      <c r="X393" s="298"/>
      <c r="Y393" s="298"/>
      <c r="Z393" s="298"/>
      <c r="AA393" s="298"/>
      <c r="AB393" s="298"/>
    </row>
    <row r="394" spans="1:28" ht="15" hidden="1" x14ac:dyDescent="0.2">
      <c r="A394" s="1362" t="s">
        <v>1978</v>
      </c>
      <c r="B394" s="1364"/>
      <c r="C394" s="1364"/>
      <c r="D394" s="1373"/>
      <c r="E394" s="1373"/>
      <c r="F394" s="1373"/>
      <c r="G394" s="1373"/>
      <c r="H394" s="1373"/>
      <c r="I394" s="1373">
        <v>162000</v>
      </c>
      <c r="J394" s="1376">
        <f t="shared" si="54"/>
        <v>162000</v>
      </c>
      <c r="K394" s="298"/>
      <c r="L394" s="298"/>
      <c r="M394" s="298"/>
      <c r="N394" s="298"/>
      <c r="O394" s="298"/>
      <c r="P394" s="298"/>
      <c r="Q394" s="298"/>
      <c r="R394" s="298"/>
      <c r="S394" s="298"/>
      <c r="T394" s="298"/>
      <c r="U394" s="298"/>
      <c r="V394" s="298"/>
      <c r="W394" s="298"/>
      <c r="X394" s="298"/>
      <c r="Y394" s="298"/>
      <c r="Z394" s="298"/>
      <c r="AA394" s="298"/>
      <c r="AB394" s="298"/>
    </row>
    <row r="395" spans="1:28" ht="15" x14ac:dyDescent="0.2">
      <c r="A395" s="1362" t="s">
        <v>1979</v>
      </c>
      <c r="B395" s="1364"/>
      <c r="C395" s="1364">
        <v>1350</v>
      </c>
      <c r="D395" s="1364"/>
      <c r="E395" s="1364"/>
      <c r="F395" s="1364"/>
      <c r="G395" s="1364"/>
      <c r="H395" s="1364">
        <f t="shared" ref="H395" si="55">SUM(H390:H394)</f>
        <v>0</v>
      </c>
      <c r="I395" s="1364">
        <v>2193</v>
      </c>
      <c r="J395" s="1376">
        <f t="shared" si="54"/>
        <v>3543</v>
      </c>
      <c r="K395" s="298"/>
      <c r="L395" s="298"/>
      <c r="M395" s="298"/>
      <c r="N395" s="298"/>
      <c r="O395" s="298"/>
      <c r="P395" s="298"/>
      <c r="Q395" s="298"/>
      <c r="R395" s="298"/>
      <c r="S395" s="298"/>
      <c r="T395" s="298"/>
      <c r="U395" s="298"/>
      <c r="V395" s="298"/>
      <c r="W395" s="298"/>
      <c r="X395" s="298"/>
      <c r="Y395" s="298"/>
      <c r="Z395" s="298"/>
      <c r="AA395" s="298"/>
      <c r="AB395" s="298"/>
    </row>
    <row r="396" spans="1:28" ht="15" x14ac:dyDescent="0.2">
      <c r="A396" s="1362" t="s">
        <v>1216</v>
      </c>
      <c r="B396" s="1364"/>
      <c r="C396" s="1364"/>
      <c r="D396" s="1364"/>
      <c r="E396" s="1364"/>
      <c r="F396" s="1364"/>
      <c r="G396" s="1364"/>
      <c r="H396" s="1364"/>
      <c r="I396" s="1364">
        <v>5000</v>
      </c>
      <c r="J396" s="1376">
        <f t="shared" si="54"/>
        <v>5000</v>
      </c>
      <c r="K396" s="298"/>
      <c r="L396" s="298"/>
      <c r="M396" s="298"/>
      <c r="N396" s="298"/>
      <c r="O396" s="298"/>
      <c r="P396" s="298"/>
      <c r="Q396" s="298"/>
      <c r="R396" s="298"/>
      <c r="S396" s="298"/>
      <c r="T396" s="298"/>
      <c r="U396" s="298"/>
      <c r="V396" s="298"/>
      <c r="W396" s="298"/>
      <c r="X396" s="298"/>
      <c r="Y396" s="298"/>
      <c r="Z396" s="298"/>
      <c r="AA396" s="298"/>
      <c r="AB396" s="298"/>
    </row>
    <row r="397" spans="1:28" ht="15" hidden="1" x14ac:dyDescent="0.2">
      <c r="A397" s="1394" t="s">
        <v>1037</v>
      </c>
      <c r="B397" s="1373"/>
      <c r="C397" s="1373"/>
      <c r="D397" s="1373"/>
      <c r="E397" s="1373"/>
      <c r="F397" s="1373"/>
      <c r="G397" s="1373"/>
      <c r="H397" s="1373"/>
      <c r="I397" s="1373"/>
      <c r="J397" s="1376">
        <f t="shared" si="54"/>
        <v>0</v>
      </c>
      <c r="K397" s="298"/>
      <c r="L397" s="298"/>
      <c r="M397" s="298"/>
      <c r="N397" s="298"/>
      <c r="O397" s="298"/>
      <c r="P397" s="298"/>
      <c r="Q397" s="298"/>
      <c r="R397" s="298"/>
      <c r="S397" s="298"/>
      <c r="T397" s="298"/>
      <c r="U397" s="298"/>
      <c r="V397" s="298"/>
      <c r="W397" s="298"/>
      <c r="X397" s="298"/>
      <c r="Y397" s="298"/>
      <c r="Z397" s="298"/>
      <c r="AA397" s="298"/>
      <c r="AB397" s="298"/>
    </row>
    <row r="398" spans="1:28" ht="25.5" customHeight="1" x14ac:dyDescent="0.2">
      <c r="A398" s="1362" t="s">
        <v>1295</v>
      </c>
      <c r="B398" s="1373"/>
      <c r="C398" s="1373"/>
      <c r="D398" s="1373"/>
      <c r="E398" s="1373"/>
      <c r="F398" s="1373"/>
      <c r="G398" s="1373">
        <v>100</v>
      </c>
      <c r="H398" s="1373"/>
      <c r="I398" s="1373"/>
      <c r="J398" s="1376">
        <f t="shared" si="54"/>
        <v>100</v>
      </c>
      <c r="K398" s="298"/>
      <c r="L398" s="298"/>
      <c r="M398" s="298"/>
      <c r="N398" s="298"/>
      <c r="O398" s="298"/>
      <c r="P398" s="298"/>
      <c r="Q398" s="298"/>
      <c r="R398" s="298"/>
      <c r="S398" s="298"/>
      <c r="T398" s="298"/>
      <c r="U398" s="298"/>
      <c r="V398" s="298"/>
      <c r="W398" s="298"/>
      <c r="X398" s="298"/>
      <c r="Y398" s="298"/>
      <c r="Z398" s="298"/>
      <c r="AA398" s="298"/>
      <c r="AB398" s="298"/>
    </row>
    <row r="399" spans="1:28" ht="15" x14ac:dyDescent="0.2">
      <c r="A399" s="1362" t="s">
        <v>1296</v>
      </c>
      <c r="B399" s="1373"/>
      <c r="C399" s="1373"/>
      <c r="D399" s="1373"/>
      <c r="E399" s="1373"/>
      <c r="F399" s="1373"/>
      <c r="G399" s="1373"/>
      <c r="H399" s="1373"/>
      <c r="I399" s="1373">
        <v>150</v>
      </c>
      <c r="J399" s="1376">
        <f t="shared" si="54"/>
        <v>150</v>
      </c>
      <c r="K399" s="298"/>
      <c r="L399" s="298"/>
      <c r="M399" s="298"/>
      <c r="N399" s="298"/>
      <c r="O399" s="298"/>
      <c r="P399" s="298"/>
      <c r="Q399" s="298"/>
      <c r="R399" s="298"/>
      <c r="S399" s="298"/>
      <c r="T399" s="298"/>
      <c r="U399" s="298"/>
      <c r="V399" s="298"/>
      <c r="W399" s="298"/>
      <c r="X399" s="298"/>
      <c r="Y399" s="298"/>
      <c r="Z399" s="298"/>
      <c r="AA399" s="298"/>
      <c r="AB399" s="298"/>
    </row>
    <row r="400" spans="1:28" ht="15" hidden="1" x14ac:dyDescent="0.2">
      <c r="A400" s="1362" t="s">
        <v>1980</v>
      </c>
      <c r="B400" s="1373"/>
      <c r="C400" s="1373"/>
      <c r="D400" s="1373"/>
      <c r="E400" s="1373"/>
      <c r="F400" s="1373"/>
      <c r="G400" s="1373"/>
      <c r="H400" s="1373"/>
      <c r="I400" s="1373">
        <v>1320000</v>
      </c>
      <c r="J400" s="1376">
        <f t="shared" si="54"/>
        <v>1320000</v>
      </c>
      <c r="K400" s="298"/>
      <c r="L400" s="298"/>
      <c r="M400" s="298"/>
      <c r="N400" s="298"/>
      <c r="O400" s="298"/>
      <c r="P400" s="298"/>
      <c r="Q400" s="298"/>
      <c r="R400" s="298"/>
      <c r="S400" s="298"/>
      <c r="T400" s="298"/>
      <c r="U400" s="298"/>
      <c r="V400" s="298"/>
      <c r="W400" s="298"/>
      <c r="X400" s="298"/>
      <c r="Y400" s="298"/>
      <c r="Z400" s="298"/>
      <c r="AA400" s="298"/>
      <c r="AB400" s="298"/>
    </row>
    <row r="401" spans="1:28" ht="15" hidden="1" x14ac:dyDescent="0.2">
      <c r="A401" s="1362" t="s">
        <v>1980</v>
      </c>
      <c r="B401" s="1373"/>
      <c r="C401" s="1373"/>
      <c r="D401" s="1373"/>
      <c r="E401" s="1373"/>
      <c r="F401" s="1373"/>
      <c r="G401" s="1373"/>
      <c r="H401" s="1373"/>
      <c r="I401" s="1373">
        <v>1320000</v>
      </c>
      <c r="J401" s="1376">
        <f t="shared" si="54"/>
        <v>1320000</v>
      </c>
      <c r="K401" s="298"/>
      <c r="L401" s="298"/>
      <c r="M401" s="298"/>
      <c r="N401" s="298"/>
      <c r="O401" s="298"/>
      <c r="P401" s="298"/>
      <c r="Q401" s="298"/>
      <c r="R401" s="298"/>
      <c r="S401" s="298"/>
      <c r="T401" s="298"/>
      <c r="U401" s="298"/>
      <c r="V401" s="298"/>
      <c r="W401" s="298"/>
      <c r="X401" s="298"/>
      <c r="Y401" s="298"/>
      <c r="Z401" s="298"/>
      <c r="AA401" s="298"/>
      <c r="AB401" s="298"/>
    </row>
    <row r="402" spans="1:28" ht="18" hidden="1" customHeight="1" x14ac:dyDescent="0.2">
      <c r="A402" s="1362" t="s">
        <v>1980</v>
      </c>
      <c r="B402" s="1373"/>
      <c r="C402" s="1373"/>
      <c r="D402" s="1373"/>
      <c r="E402" s="1373"/>
      <c r="F402" s="1373"/>
      <c r="G402" s="1373"/>
      <c r="H402" s="1373"/>
      <c r="I402" s="1373">
        <v>1320000</v>
      </c>
      <c r="J402" s="1376">
        <f t="shared" si="54"/>
        <v>1320000</v>
      </c>
      <c r="K402" s="298"/>
      <c r="L402" s="298"/>
      <c r="M402" s="298"/>
      <c r="N402" s="298"/>
      <c r="O402" s="298"/>
      <c r="P402" s="298"/>
      <c r="Q402" s="298"/>
      <c r="R402" s="298"/>
      <c r="S402" s="298"/>
      <c r="T402" s="298"/>
      <c r="U402" s="298"/>
      <c r="V402" s="298"/>
      <c r="W402" s="298"/>
      <c r="X402" s="298"/>
      <c r="Y402" s="298"/>
      <c r="Z402" s="298"/>
      <c r="AA402" s="298"/>
      <c r="AB402" s="298"/>
    </row>
    <row r="403" spans="1:28" ht="18" hidden="1" customHeight="1" x14ac:dyDescent="0.2">
      <c r="A403" s="1362" t="s">
        <v>1980</v>
      </c>
      <c r="B403" s="1373"/>
      <c r="C403" s="1373"/>
      <c r="D403" s="1373"/>
      <c r="E403" s="1373"/>
      <c r="F403" s="1373"/>
      <c r="G403" s="1373"/>
      <c r="H403" s="1373"/>
      <c r="I403" s="1373">
        <v>1320000</v>
      </c>
      <c r="J403" s="1376">
        <f t="shared" si="54"/>
        <v>1320000</v>
      </c>
      <c r="K403" s="298"/>
      <c r="L403" s="298"/>
      <c r="M403" s="298"/>
      <c r="N403" s="298"/>
      <c r="O403" s="298"/>
      <c r="P403" s="298"/>
      <c r="Q403" s="298"/>
      <c r="R403" s="298"/>
      <c r="S403" s="298"/>
      <c r="T403" s="298"/>
      <c r="U403" s="298"/>
      <c r="V403" s="298"/>
      <c r="W403" s="298"/>
      <c r="X403" s="298"/>
      <c r="Y403" s="298"/>
      <c r="Z403" s="298"/>
      <c r="AA403" s="298"/>
      <c r="AB403" s="298"/>
    </row>
    <row r="404" spans="1:28" ht="18" customHeight="1" x14ac:dyDescent="0.2">
      <c r="A404" s="1362" t="s">
        <v>1981</v>
      </c>
      <c r="B404" s="1373"/>
      <c r="C404" s="1373"/>
      <c r="D404" s="1373"/>
      <c r="E404" s="1373"/>
      <c r="F404" s="1373"/>
      <c r="G404" s="1373"/>
      <c r="H404" s="1373">
        <f t="shared" ref="H404" si="56">SUM(H400:H403)</f>
        <v>0</v>
      </c>
      <c r="I404" s="1373">
        <v>5280</v>
      </c>
      <c r="J404" s="1376">
        <f t="shared" si="54"/>
        <v>5280</v>
      </c>
      <c r="K404" s="298"/>
      <c r="L404" s="298"/>
      <c r="M404" s="298"/>
      <c r="N404" s="298"/>
      <c r="O404" s="298"/>
      <c r="P404" s="298"/>
      <c r="Q404" s="298"/>
      <c r="R404" s="298"/>
      <c r="S404" s="298"/>
      <c r="T404" s="298"/>
      <c r="U404" s="298"/>
      <c r="V404" s="298"/>
      <c r="W404" s="298"/>
      <c r="X404" s="298"/>
      <c r="Y404" s="298"/>
      <c r="Z404" s="298"/>
      <c r="AA404" s="298"/>
      <c r="AB404" s="298"/>
    </row>
    <row r="405" spans="1:28" ht="20.25" customHeight="1" x14ac:dyDescent="0.2">
      <c r="A405" s="1362" t="s">
        <v>1371</v>
      </c>
      <c r="B405" s="1373"/>
      <c r="C405" s="1373"/>
      <c r="D405" s="1373"/>
      <c r="E405" s="1373"/>
      <c r="F405" s="1373">
        <v>150</v>
      </c>
      <c r="G405" s="1373"/>
      <c r="H405" s="1373"/>
      <c r="I405" s="1373">
        <v>990</v>
      </c>
      <c r="J405" s="1376">
        <f t="shared" si="54"/>
        <v>1140</v>
      </c>
      <c r="K405" s="298"/>
      <c r="L405" s="298"/>
      <c r="M405" s="298"/>
      <c r="N405" s="298"/>
      <c r="O405" s="298"/>
      <c r="P405" s="298"/>
      <c r="Q405" s="298"/>
      <c r="R405" s="298"/>
      <c r="S405" s="298"/>
      <c r="T405" s="298"/>
      <c r="U405" s="298"/>
      <c r="V405" s="298"/>
      <c r="W405" s="298"/>
      <c r="X405" s="298"/>
      <c r="Y405" s="298"/>
      <c r="Z405" s="298"/>
      <c r="AA405" s="298"/>
      <c r="AB405" s="298"/>
    </row>
    <row r="406" spans="1:28" ht="15" hidden="1" x14ac:dyDescent="0.2">
      <c r="A406" s="1394" t="s">
        <v>1039</v>
      </c>
      <c r="B406" s="1373"/>
      <c r="C406" s="1373"/>
      <c r="D406" s="1373"/>
      <c r="E406" s="1373"/>
      <c r="F406" s="1373"/>
      <c r="G406" s="1373"/>
      <c r="H406" s="1373"/>
      <c r="I406" s="1373"/>
      <c r="J406" s="1376">
        <f t="shared" si="54"/>
        <v>0</v>
      </c>
      <c r="K406" s="298"/>
      <c r="L406" s="298"/>
      <c r="M406" s="298"/>
      <c r="N406" s="298"/>
      <c r="O406" s="298"/>
      <c r="P406" s="298"/>
      <c r="Q406" s="298"/>
      <c r="R406" s="298"/>
      <c r="S406" s="298"/>
      <c r="T406" s="298"/>
      <c r="U406" s="298"/>
      <c r="V406" s="298"/>
      <c r="W406" s="298"/>
      <c r="X406" s="298"/>
      <c r="Y406" s="298"/>
      <c r="Z406" s="298"/>
      <c r="AA406" s="298"/>
      <c r="AB406" s="298"/>
    </row>
    <row r="407" spans="1:28" ht="15" hidden="1" x14ac:dyDescent="0.2">
      <c r="A407" s="1394" t="s">
        <v>1982</v>
      </c>
      <c r="B407" s="1373"/>
      <c r="C407" s="1373">
        <v>225000</v>
      </c>
      <c r="D407" s="1373"/>
      <c r="E407" s="1373"/>
      <c r="F407" s="1373"/>
      <c r="G407" s="1373"/>
      <c r="H407" s="1373"/>
      <c r="I407" s="1373">
        <v>250000</v>
      </c>
      <c r="J407" s="1376">
        <f t="shared" si="54"/>
        <v>475000</v>
      </c>
      <c r="K407" s="298"/>
      <c r="L407" s="298"/>
      <c r="M407" s="298"/>
      <c r="N407" s="298"/>
      <c r="O407" s="298"/>
      <c r="P407" s="298"/>
      <c r="Q407" s="298"/>
      <c r="R407" s="298"/>
      <c r="S407" s="298"/>
      <c r="T407" s="298"/>
      <c r="U407" s="298"/>
      <c r="V407" s="298"/>
      <c r="W407" s="298"/>
      <c r="X407" s="298"/>
      <c r="Y407" s="298"/>
      <c r="Z407" s="298"/>
      <c r="AA407" s="298"/>
      <c r="AB407" s="298"/>
    </row>
    <row r="408" spans="1:28" ht="19.149999999999999" hidden="1" customHeight="1" x14ac:dyDescent="0.2">
      <c r="A408" s="1394" t="s">
        <v>1982</v>
      </c>
      <c r="B408" s="1373"/>
      <c r="C408" s="1373">
        <v>450000</v>
      </c>
      <c r="D408" s="1373"/>
      <c r="E408" s="1373"/>
      <c r="F408" s="1373"/>
      <c r="G408" s="1373"/>
      <c r="H408" s="1373"/>
      <c r="I408" s="1373">
        <v>75000</v>
      </c>
      <c r="J408" s="1376">
        <f t="shared" si="54"/>
        <v>525000</v>
      </c>
      <c r="K408" s="298"/>
      <c r="L408" s="298"/>
      <c r="M408" s="298"/>
      <c r="N408" s="298"/>
      <c r="O408" s="298"/>
      <c r="P408" s="298"/>
      <c r="Q408" s="298"/>
      <c r="R408" s="298"/>
      <c r="S408" s="298"/>
      <c r="T408" s="298"/>
      <c r="U408" s="298"/>
      <c r="V408" s="298"/>
      <c r="W408" s="298"/>
      <c r="X408" s="298"/>
      <c r="Y408" s="298"/>
      <c r="Z408" s="298"/>
      <c r="AA408" s="298"/>
      <c r="AB408" s="298"/>
    </row>
    <row r="409" spans="1:28" ht="19.149999999999999" hidden="1" customHeight="1" x14ac:dyDescent="0.2">
      <c r="A409" s="1394" t="s">
        <v>1982</v>
      </c>
      <c r="B409" s="1373"/>
      <c r="C409" s="1373"/>
      <c r="D409" s="1373"/>
      <c r="E409" s="1373"/>
      <c r="F409" s="1373"/>
      <c r="G409" s="1373"/>
      <c r="H409" s="1373"/>
      <c r="I409" s="1373">
        <v>37500</v>
      </c>
      <c r="J409" s="1376">
        <f t="shared" si="54"/>
        <v>37500</v>
      </c>
      <c r="K409" s="298"/>
      <c r="L409" s="298"/>
      <c r="M409" s="298"/>
      <c r="N409" s="298"/>
      <c r="O409" s="298"/>
      <c r="P409" s="298"/>
      <c r="Q409" s="298"/>
      <c r="R409" s="298"/>
      <c r="S409" s="298"/>
      <c r="T409" s="298"/>
      <c r="U409" s="298"/>
      <c r="V409" s="298"/>
      <c r="W409" s="298"/>
      <c r="X409" s="298"/>
      <c r="Y409" s="298"/>
      <c r="Z409" s="298"/>
      <c r="AA409" s="298"/>
      <c r="AB409" s="298"/>
    </row>
    <row r="410" spans="1:28" ht="19.149999999999999" hidden="1" customHeight="1" x14ac:dyDescent="0.2">
      <c r="A410" s="1394" t="s">
        <v>1982</v>
      </c>
      <c r="B410" s="1373"/>
      <c r="C410" s="1373">
        <v>225000</v>
      </c>
      <c r="D410" s="1373"/>
      <c r="E410" s="1373"/>
      <c r="F410" s="1373"/>
      <c r="G410" s="1373"/>
      <c r="H410" s="1373"/>
      <c r="I410" s="1373">
        <v>357000</v>
      </c>
      <c r="J410" s="1376">
        <f t="shared" si="54"/>
        <v>582000</v>
      </c>
      <c r="K410" s="298"/>
      <c r="L410" s="298"/>
      <c r="M410" s="298"/>
      <c r="N410" s="298"/>
      <c r="O410" s="298"/>
      <c r="P410" s="298"/>
      <c r="Q410" s="298"/>
      <c r="R410" s="298"/>
      <c r="S410" s="298"/>
      <c r="T410" s="298"/>
      <c r="U410" s="298"/>
      <c r="V410" s="298"/>
      <c r="W410" s="298"/>
      <c r="X410" s="298"/>
      <c r="Y410" s="298"/>
      <c r="Z410" s="298"/>
      <c r="AA410" s="298"/>
      <c r="AB410" s="298"/>
    </row>
    <row r="411" spans="1:28" ht="19.149999999999999" hidden="1" customHeight="1" x14ac:dyDescent="0.2">
      <c r="A411" s="1394" t="s">
        <v>1982</v>
      </c>
      <c r="B411" s="1373"/>
      <c r="C411" s="1373"/>
      <c r="D411" s="1373"/>
      <c r="E411" s="1373"/>
      <c r="F411" s="1373"/>
      <c r="G411" s="1373"/>
      <c r="H411" s="1373"/>
      <c r="I411" s="1373">
        <v>37500</v>
      </c>
      <c r="J411" s="1376">
        <f t="shared" si="54"/>
        <v>37500</v>
      </c>
      <c r="K411" s="298"/>
      <c r="L411" s="298"/>
      <c r="M411" s="298"/>
      <c r="N411" s="298"/>
      <c r="O411" s="298"/>
      <c r="P411" s="298"/>
      <c r="Q411" s="298"/>
      <c r="R411" s="298"/>
      <c r="S411" s="298"/>
      <c r="T411" s="298"/>
      <c r="U411" s="298"/>
      <c r="V411" s="298"/>
      <c r="W411" s="298"/>
      <c r="X411" s="298"/>
      <c r="Y411" s="298"/>
      <c r="Z411" s="298"/>
      <c r="AA411" s="298"/>
      <c r="AB411" s="298"/>
    </row>
    <row r="412" spans="1:28" ht="19.149999999999999" hidden="1" customHeight="1" x14ac:dyDescent="0.2">
      <c r="A412" s="1394" t="s">
        <v>1982</v>
      </c>
      <c r="B412" s="1373"/>
      <c r="C412" s="1373"/>
      <c r="D412" s="1373"/>
      <c r="E412" s="1373"/>
      <c r="F412" s="1373"/>
      <c r="G412" s="1373"/>
      <c r="H412" s="1373"/>
      <c r="I412" s="1373">
        <v>294000</v>
      </c>
      <c r="J412" s="1376">
        <f t="shared" si="54"/>
        <v>294000</v>
      </c>
      <c r="K412" s="298"/>
      <c r="L412" s="298"/>
      <c r="M412" s="298"/>
      <c r="N412" s="298"/>
      <c r="O412" s="298"/>
      <c r="P412" s="298"/>
      <c r="Q412" s="298"/>
      <c r="R412" s="298"/>
      <c r="S412" s="298"/>
      <c r="T412" s="298"/>
      <c r="U412" s="298"/>
      <c r="V412" s="298"/>
      <c r="W412" s="298"/>
      <c r="X412" s="298"/>
      <c r="Y412" s="298"/>
      <c r="Z412" s="298"/>
      <c r="AA412" s="298"/>
      <c r="AB412" s="298"/>
    </row>
    <row r="413" spans="1:28" ht="19.149999999999999" hidden="1" customHeight="1" x14ac:dyDescent="0.2">
      <c r="A413" s="1394" t="s">
        <v>1982</v>
      </c>
      <c r="B413" s="1373"/>
      <c r="C413" s="1373"/>
      <c r="D413" s="1373"/>
      <c r="E413" s="1373"/>
      <c r="F413" s="1373"/>
      <c r="G413" s="1373"/>
      <c r="H413" s="1373"/>
      <c r="I413" s="1373">
        <v>250000</v>
      </c>
      <c r="J413" s="1376">
        <f t="shared" si="54"/>
        <v>250000</v>
      </c>
      <c r="K413" s="298"/>
      <c r="L413" s="298"/>
      <c r="M413" s="298"/>
      <c r="N413" s="298"/>
      <c r="O413" s="298"/>
      <c r="P413" s="298"/>
      <c r="Q413" s="298"/>
      <c r="R413" s="298"/>
      <c r="S413" s="298"/>
      <c r="T413" s="298"/>
      <c r="U413" s="298"/>
      <c r="V413" s="298"/>
      <c r="W413" s="298"/>
      <c r="X413" s="298"/>
      <c r="Y413" s="298"/>
      <c r="Z413" s="298"/>
      <c r="AA413" s="298"/>
      <c r="AB413" s="298"/>
    </row>
    <row r="414" spans="1:28" ht="19.149999999999999" customHeight="1" x14ac:dyDescent="0.2">
      <c r="A414" s="1394" t="s">
        <v>1982</v>
      </c>
      <c r="B414" s="1373"/>
      <c r="C414" s="1373">
        <v>900</v>
      </c>
      <c r="D414" s="1373"/>
      <c r="E414" s="1373"/>
      <c r="F414" s="1373"/>
      <c r="G414" s="1373"/>
      <c r="H414" s="1373">
        <f t="shared" ref="H414" si="57">SUM(H407:H413)</f>
        <v>0</v>
      </c>
      <c r="I414" s="1373">
        <v>1301</v>
      </c>
      <c r="J414" s="1376">
        <f t="shared" si="54"/>
        <v>2201</v>
      </c>
      <c r="K414" s="298"/>
      <c r="L414" s="298"/>
      <c r="M414" s="298"/>
      <c r="N414" s="298"/>
      <c r="O414" s="298"/>
      <c r="P414" s="298"/>
      <c r="Q414" s="298"/>
      <c r="R414" s="298"/>
      <c r="S414" s="298"/>
      <c r="T414" s="298"/>
      <c r="U414" s="298"/>
      <c r="V414" s="298"/>
      <c r="W414" s="298"/>
      <c r="X414" s="298"/>
      <c r="Y414" s="298"/>
      <c r="Z414" s="298"/>
      <c r="AA414" s="298"/>
      <c r="AB414" s="298"/>
    </row>
    <row r="415" spans="1:28" ht="20.45" customHeight="1" x14ac:dyDescent="0.2">
      <c r="A415" s="1394" t="s">
        <v>1041</v>
      </c>
      <c r="B415" s="1373"/>
      <c r="C415" s="1373"/>
      <c r="D415" s="1373"/>
      <c r="E415" s="1373"/>
      <c r="F415" s="1373"/>
      <c r="G415" s="1373"/>
      <c r="H415" s="1373"/>
      <c r="I415" s="1373">
        <v>150</v>
      </c>
      <c r="J415" s="1376">
        <f t="shared" si="54"/>
        <v>150</v>
      </c>
      <c r="K415" s="298"/>
      <c r="L415" s="298"/>
      <c r="M415" s="298"/>
      <c r="N415" s="298"/>
      <c r="O415" s="298"/>
      <c r="P415" s="298"/>
      <c r="Q415" s="298"/>
      <c r="R415" s="298"/>
      <c r="S415" s="298"/>
      <c r="T415" s="298"/>
      <c r="U415" s="298"/>
      <c r="V415" s="298"/>
      <c r="W415" s="298"/>
      <c r="X415" s="298"/>
      <c r="Y415" s="298"/>
      <c r="Z415" s="298"/>
      <c r="AA415" s="298"/>
      <c r="AB415" s="298"/>
    </row>
    <row r="416" spans="1:28" ht="16.899999999999999" customHeight="1" x14ac:dyDescent="0.2">
      <c r="A416" s="1362" t="s">
        <v>1983</v>
      </c>
      <c r="B416" s="1373"/>
      <c r="C416" s="1373">
        <v>400</v>
      </c>
      <c r="D416" s="1373"/>
      <c r="E416" s="1373"/>
      <c r="F416" s="1373"/>
      <c r="G416" s="1373">
        <v>100</v>
      </c>
      <c r="H416" s="1373"/>
      <c r="I416" s="1373"/>
      <c r="J416" s="1376">
        <f t="shared" si="54"/>
        <v>500</v>
      </c>
      <c r="K416" s="298"/>
      <c r="L416" s="298"/>
      <c r="M416" s="298"/>
      <c r="N416" s="298"/>
      <c r="O416" s="298"/>
      <c r="P416" s="298"/>
      <c r="Q416" s="298"/>
      <c r="R416" s="298"/>
      <c r="S416" s="298"/>
      <c r="T416" s="298"/>
      <c r="U416" s="298"/>
      <c r="V416" s="298"/>
      <c r="W416" s="298"/>
      <c r="X416" s="298"/>
      <c r="Y416" s="298"/>
      <c r="Z416" s="298"/>
      <c r="AA416" s="298"/>
      <c r="AB416" s="298"/>
    </row>
    <row r="417" spans="1:28" ht="16.5" hidden="1" customHeight="1" x14ac:dyDescent="0.2">
      <c r="A417" s="1362" t="s">
        <v>1372</v>
      </c>
      <c r="B417" s="1373"/>
      <c r="C417" s="1373">
        <v>50000</v>
      </c>
      <c r="D417" s="1373"/>
      <c r="E417" s="1373"/>
      <c r="F417" s="1373"/>
      <c r="G417" s="1373"/>
      <c r="H417" s="1373"/>
      <c r="I417" s="1373">
        <v>1000000</v>
      </c>
      <c r="J417" s="1376">
        <f t="shared" si="54"/>
        <v>1050000</v>
      </c>
      <c r="K417" s="298"/>
      <c r="L417" s="298"/>
      <c r="M417" s="298"/>
      <c r="N417" s="298"/>
      <c r="O417" s="298"/>
      <c r="P417" s="298"/>
      <c r="Q417" s="298"/>
      <c r="R417" s="298"/>
      <c r="S417" s="298"/>
      <c r="T417" s="298"/>
      <c r="U417" s="298"/>
      <c r="V417" s="298"/>
      <c r="W417" s="298"/>
      <c r="X417" s="298"/>
      <c r="Y417" s="298"/>
      <c r="Z417" s="298"/>
      <c r="AA417" s="298"/>
      <c r="AB417" s="298"/>
    </row>
    <row r="418" spans="1:28" ht="15" hidden="1" x14ac:dyDescent="0.2">
      <c r="A418" s="1394" t="s">
        <v>1040</v>
      </c>
      <c r="B418" s="1373"/>
      <c r="C418" s="1373">
        <v>300000</v>
      </c>
      <c r="D418" s="1373"/>
      <c r="E418" s="1373"/>
      <c r="F418" s="1373"/>
      <c r="G418" s="1373"/>
      <c r="H418" s="1373"/>
      <c r="I418" s="1373"/>
      <c r="J418" s="1376">
        <f t="shared" si="54"/>
        <v>300000</v>
      </c>
      <c r="K418" s="298"/>
      <c r="L418" s="298"/>
      <c r="M418" s="298"/>
      <c r="N418" s="298"/>
      <c r="O418" s="298"/>
      <c r="P418" s="298"/>
      <c r="Q418" s="298"/>
      <c r="R418" s="298"/>
      <c r="S418" s="298"/>
      <c r="T418" s="298"/>
      <c r="U418" s="298"/>
      <c r="V418" s="298"/>
      <c r="W418" s="298"/>
      <c r="X418" s="298"/>
      <c r="Y418" s="298"/>
      <c r="Z418" s="298"/>
      <c r="AA418" s="298"/>
      <c r="AB418" s="298"/>
    </row>
    <row r="419" spans="1:28" ht="15" x14ac:dyDescent="0.2">
      <c r="A419" s="1394" t="s">
        <v>1372</v>
      </c>
      <c r="B419" s="1373"/>
      <c r="C419" s="1373">
        <v>350</v>
      </c>
      <c r="D419" s="1373"/>
      <c r="E419" s="1373"/>
      <c r="F419" s="1373"/>
      <c r="G419" s="1373"/>
      <c r="H419" s="1373">
        <f t="shared" ref="H419" si="58">SUM(H417:H418)</f>
        <v>0</v>
      </c>
      <c r="I419" s="1373">
        <v>1000</v>
      </c>
      <c r="J419" s="1376">
        <f t="shared" si="54"/>
        <v>1350</v>
      </c>
      <c r="K419" s="298"/>
      <c r="L419" s="298"/>
      <c r="M419" s="298"/>
      <c r="N419" s="298"/>
      <c r="O419" s="298"/>
      <c r="P419" s="298"/>
      <c r="Q419" s="298"/>
      <c r="R419" s="298"/>
      <c r="S419" s="298"/>
      <c r="T419" s="298"/>
      <c r="U419" s="298"/>
      <c r="V419" s="298"/>
      <c r="W419" s="298"/>
      <c r="X419" s="298"/>
      <c r="Y419" s="298"/>
      <c r="Z419" s="298"/>
      <c r="AA419" s="298"/>
      <c r="AB419" s="298"/>
    </row>
    <row r="420" spans="1:28" ht="15.6" customHeight="1" x14ac:dyDescent="0.2">
      <c r="A420" s="1371" t="s">
        <v>1131</v>
      </c>
      <c r="B420" s="1373"/>
      <c r="C420" s="1373"/>
      <c r="D420" s="1373"/>
      <c r="E420" s="1373"/>
      <c r="F420" s="1373"/>
      <c r="G420" s="1373">
        <v>100</v>
      </c>
      <c r="H420" s="1373"/>
      <c r="I420" s="1373"/>
      <c r="J420" s="1376">
        <f t="shared" si="54"/>
        <v>100</v>
      </c>
      <c r="K420" s="298"/>
      <c r="L420" s="298"/>
      <c r="M420" s="298"/>
      <c r="N420" s="298"/>
      <c r="O420" s="298"/>
      <c r="P420" s="298"/>
      <c r="Q420" s="298"/>
      <c r="R420" s="298"/>
      <c r="S420" s="298"/>
      <c r="T420" s="298"/>
      <c r="U420" s="298"/>
      <c r="V420" s="298"/>
      <c r="W420" s="298"/>
      <c r="X420" s="298"/>
      <c r="Y420" s="298"/>
      <c r="Z420" s="298"/>
      <c r="AA420" s="298"/>
      <c r="AB420" s="298"/>
    </row>
    <row r="421" spans="1:28" ht="15" hidden="1" x14ac:dyDescent="0.2">
      <c r="A421" s="1394" t="s">
        <v>1042</v>
      </c>
      <c r="B421" s="1373"/>
      <c r="C421" s="1373"/>
      <c r="D421" s="1373"/>
      <c r="E421" s="1373"/>
      <c r="F421" s="1373"/>
      <c r="G421" s="1373"/>
      <c r="H421" s="1373"/>
      <c r="I421" s="1373"/>
      <c r="J421" s="1376">
        <f t="shared" si="54"/>
        <v>0</v>
      </c>
      <c r="K421" s="298"/>
      <c r="L421" s="298"/>
      <c r="M421" s="298"/>
      <c r="N421" s="298"/>
      <c r="O421" s="298"/>
      <c r="P421" s="298"/>
      <c r="Q421" s="298"/>
      <c r="R421" s="298"/>
      <c r="S421" s="298"/>
      <c r="T421" s="298"/>
      <c r="U421" s="298"/>
      <c r="V421" s="298"/>
      <c r="W421" s="298"/>
      <c r="X421" s="298"/>
      <c r="Y421" s="298"/>
      <c r="Z421" s="298"/>
      <c r="AA421" s="298"/>
      <c r="AB421" s="298"/>
    </row>
    <row r="422" spans="1:28" ht="15" hidden="1" x14ac:dyDescent="0.2">
      <c r="A422" s="1394" t="s">
        <v>1043</v>
      </c>
      <c r="B422" s="1373"/>
      <c r="C422" s="1373"/>
      <c r="D422" s="1373"/>
      <c r="E422" s="1373"/>
      <c r="F422" s="1373"/>
      <c r="G422" s="1373"/>
      <c r="H422" s="1373"/>
      <c r="I422" s="1373"/>
      <c r="J422" s="1376">
        <f t="shared" si="54"/>
        <v>0</v>
      </c>
      <c r="K422" s="298"/>
      <c r="L422" s="298"/>
      <c r="M422" s="298"/>
      <c r="N422" s="298"/>
      <c r="O422" s="298"/>
      <c r="P422" s="298"/>
      <c r="Q422" s="298"/>
      <c r="R422" s="298"/>
      <c r="S422" s="298"/>
      <c r="T422" s="298"/>
      <c r="U422" s="298"/>
      <c r="V422" s="298"/>
      <c r="W422" s="298"/>
      <c r="X422" s="298"/>
      <c r="Y422" s="298"/>
      <c r="Z422" s="298"/>
      <c r="AA422" s="298"/>
      <c r="AB422" s="298"/>
    </row>
    <row r="423" spans="1:28" ht="15" hidden="1" x14ac:dyDescent="0.2">
      <c r="A423" s="1394" t="s">
        <v>1984</v>
      </c>
      <c r="B423" s="1373"/>
      <c r="C423" s="1373"/>
      <c r="D423" s="1373"/>
      <c r="E423" s="1373"/>
      <c r="F423" s="1373"/>
      <c r="G423" s="1373">
        <v>1000000</v>
      </c>
      <c r="H423" s="1373"/>
      <c r="I423" s="1373"/>
      <c r="J423" s="1376">
        <f t="shared" si="54"/>
        <v>1000000</v>
      </c>
      <c r="K423" s="298"/>
      <c r="L423" s="298"/>
      <c r="M423" s="298"/>
      <c r="N423" s="298"/>
      <c r="O423" s="298"/>
      <c r="P423" s="298"/>
      <c r="Q423" s="298"/>
      <c r="R423" s="298"/>
      <c r="S423" s="298"/>
      <c r="T423" s="298"/>
      <c r="U423" s="298"/>
      <c r="V423" s="298"/>
      <c r="W423" s="298"/>
      <c r="X423" s="298"/>
      <c r="Y423" s="298"/>
      <c r="Z423" s="298"/>
      <c r="AA423" s="298"/>
      <c r="AB423" s="298"/>
    </row>
    <row r="424" spans="1:28" ht="18" hidden="1" customHeight="1" x14ac:dyDescent="0.2">
      <c r="A424" s="1394" t="s">
        <v>1984</v>
      </c>
      <c r="B424" s="1373"/>
      <c r="C424" s="1373"/>
      <c r="D424" s="1373"/>
      <c r="E424" s="1373"/>
      <c r="F424" s="1373"/>
      <c r="G424" s="1373">
        <v>100000</v>
      </c>
      <c r="H424" s="1373"/>
      <c r="I424" s="1373"/>
      <c r="J424" s="1376">
        <f t="shared" si="54"/>
        <v>100000</v>
      </c>
      <c r="K424" s="298"/>
      <c r="L424" s="298"/>
      <c r="M424" s="298"/>
      <c r="N424" s="298"/>
      <c r="O424" s="298"/>
      <c r="P424" s="298"/>
      <c r="Q424" s="298"/>
      <c r="R424" s="298"/>
      <c r="S424" s="298"/>
      <c r="T424" s="298"/>
      <c r="U424" s="298"/>
      <c r="V424" s="298"/>
      <c r="W424" s="298"/>
      <c r="X424" s="298"/>
      <c r="Y424" s="298"/>
      <c r="Z424" s="298"/>
      <c r="AA424" s="298"/>
      <c r="AB424" s="298"/>
    </row>
    <row r="425" spans="1:28" ht="18" customHeight="1" x14ac:dyDescent="0.2">
      <c r="A425" s="1394" t="s">
        <v>1985</v>
      </c>
      <c r="B425" s="1373"/>
      <c r="C425" s="1373"/>
      <c r="D425" s="1373"/>
      <c r="E425" s="1373"/>
      <c r="F425" s="1373"/>
      <c r="G425" s="1373">
        <v>1100</v>
      </c>
      <c r="H425" s="1373">
        <f t="shared" ref="H425" si="59">SUM(H423:H424)</f>
        <v>0</v>
      </c>
      <c r="I425" s="1373"/>
      <c r="J425" s="1376">
        <f t="shared" si="54"/>
        <v>1100</v>
      </c>
      <c r="K425" s="298"/>
      <c r="L425" s="298"/>
      <c r="M425" s="298"/>
      <c r="N425" s="298"/>
      <c r="O425" s="298"/>
      <c r="P425" s="298"/>
      <c r="Q425" s="298"/>
      <c r="R425" s="298"/>
      <c r="S425" s="298"/>
      <c r="T425" s="298"/>
      <c r="U425" s="298"/>
      <c r="V425" s="298"/>
      <c r="W425" s="298"/>
      <c r="X425" s="298"/>
      <c r="Y425" s="298"/>
      <c r="Z425" s="298"/>
      <c r="AA425" s="298"/>
      <c r="AB425" s="298"/>
    </row>
    <row r="426" spans="1:28" ht="15" hidden="1" x14ac:dyDescent="0.2">
      <c r="A426" s="1394" t="s">
        <v>1513</v>
      </c>
      <c r="B426" s="1373"/>
      <c r="C426" s="1373"/>
      <c r="D426" s="1373"/>
      <c r="E426" s="1373"/>
      <c r="F426" s="1373"/>
      <c r="G426" s="1373">
        <v>100000</v>
      </c>
      <c r="H426" s="1373"/>
      <c r="I426" s="1373"/>
      <c r="J426" s="1376">
        <f t="shared" si="54"/>
        <v>100000</v>
      </c>
      <c r="K426" s="298"/>
      <c r="L426" s="298"/>
      <c r="M426" s="298"/>
      <c r="N426" s="298"/>
      <c r="O426" s="298"/>
      <c r="P426" s="298"/>
      <c r="Q426" s="298"/>
      <c r="R426" s="298"/>
      <c r="S426" s="298"/>
      <c r="T426" s="298"/>
      <c r="U426" s="298"/>
      <c r="V426" s="298"/>
      <c r="W426" s="298"/>
      <c r="X426" s="298"/>
      <c r="Y426" s="298"/>
      <c r="Z426" s="298"/>
      <c r="AA426" s="298"/>
      <c r="AB426" s="298"/>
    </row>
    <row r="427" spans="1:28" ht="15" hidden="1" x14ac:dyDescent="0.2">
      <c r="A427" s="1394" t="s">
        <v>1513</v>
      </c>
      <c r="B427" s="1373"/>
      <c r="C427" s="1373"/>
      <c r="D427" s="1373"/>
      <c r="E427" s="1373"/>
      <c r="F427" s="1373"/>
      <c r="G427" s="1373">
        <v>200000</v>
      </c>
      <c r="H427" s="1373"/>
      <c r="I427" s="1373"/>
      <c r="J427" s="1376">
        <f t="shared" si="54"/>
        <v>200000</v>
      </c>
      <c r="K427" s="298"/>
      <c r="L427" s="298"/>
      <c r="M427" s="298"/>
      <c r="N427" s="298"/>
      <c r="O427" s="298"/>
      <c r="P427" s="298"/>
      <c r="Q427" s="298"/>
      <c r="R427" s="298"/>
      <c r="S427" s="298"/>
      <c r="T427" s="298"/>
      <c r="U427" s="298"/>
      <c r="V427" s="298"/>
      <c r="W427" s="298"/>
      <c r="X427" s="298"/>
      <c r="Y427" s="298"/>
      <c r="Z427" s="298"/>
      <c r="AA427" s="298"/>
      <c r="AB427" s="298"/>
    </row>
    <row r="428" spans="1:28" ht="15" x14ac:dyDescent="0.2">
      <c r="A428" s="1394" t="s">
        <v>1130</v>
      </c>
      <c r="B428" s="1373"/>
      <c r="C428" s="1373"/>
      <c r="D428" s="1373"/>
      <c r="E428" s="1373"/>
      <c r="F428" s="1373"/>
      <c r="G428" s="1373">
        <v>300</v>
      </c>
      <c r="H428" s="1373">
        <f t="shared" ref="H428" si="60">SUM(H426:H427)</f>
        <v>0</v>
      </c>
      <c r="I428" s="1373"/>
      <c r="J428" s="1376">
        <f t="shared" si="54"/>
        <v>300</v>
      </c>
      <c r="K428" s="298"/>
      <c r="L428" s="298"/>
      <c r="M428" s="298"/>
      <c r="N428" s="298"/>
      <c r="O428" s="298"/>
      <c r="P428" s="298"/>
      <c r="Q428" s="298"/>
      <c r="R428" s="298"/>
      <c r="S428" s="298"/>
      <c r="T428" s="298"/>
      <c r="U428" s="298"/>
      <c r="V428" s="298"/>
      <c r="W428" s="298"/>
      <c r="X428" s="298"/>
      <c r="Y428" s="298"/>
      <c r="Z428" s="298"/>
      <c r="AA428" s="298"/>
      <c r="AB428" s="298"/>
    </row>
    <row r="429" spans="1:28" ht="18" customHeight="1" x14ac:dyDescent="0.2">
      <c r="A429" s="1394" t="s">
        <v>1986</v>
      </c>
      <c r="B429" s="1373"/>
      <c r="C429" s="1373"/>
      <c r="D429" s="1373"/>
      <c r="E429" s="1373"/>
      <c r="F429" s="1373"/>
      <c r="G429" s="1373">
        <v>100</v>
      </c>
      <c r="H429" s="1373"/>
      <c r="I429" s="1373"/>
      <c r="J429" s="1376">
        <f t="shared" si="54"/>
        <v>100</v>
      </c>
      <c r="K429" s="298"/>
      <c r="L429" s="298"/>
      <c r="M429" s="298"/>
      <c r="N429" s="298"/>
      <c r="O429" s="298"/>
      <c r="P429" s="298"/>
      <c r="Q429" s="298"/>
      <c r="R429" s="298"/>
      <c r="S429" s="298"/>
      <c r="T429" s="298"/>
      <c r="U429" s="298"/>
      <c r="V429" s="298"/>
      <c r="W429" s="298"/>
      <c r="X429" s="298"/>
      <c r="Y429" s="298"/>
      <c r="Z429" s="298"/>
      <c r="AA429" s="298"/>
      <c r="AB429" s="298"/>
    </row>
    <row r="430" spans="1:28" ht="47.25" customHeight="1" x14ac:dyDescent="0.2">
      <c r="A430" s="1362" t="s">
        <v>1987</v>
      </c>
      <c r="B430" s="1373"/>
      <c r="C430" s="1373"/>
      <c r="D430" s="1373"/>
      <c r="E430" s="1373"/>
      <c r="F430" s="1373"/>
      <c r="G430" s="1373"/>
      <c r="H430" s="1373"/>
      <c r="I430" s="1373">
        <v>500</v>
      </c>
      <c r="J430" s="1376">
        <f t="shared" si="54"/>
        <v>500</v>
      </c>
      <c r="K430" s="298"/>
      <c r="L430" s="298"/>
      <c r="M430" s="298"/>
      <c r="N430" s="298"/>
      <c r="O430" s="298"/>
      <c r="P430" s="298"/>
      <c r="Q430" s="298"/>
      <c r="R430" s="298"/>
      <c r="S430" s="298"/>
      <c r="T430" s="298"/>
      <c r="U430" s="298"/>
      <c r="V430" s="298"/>
      <c r="W430" s="298"/>
      <c r="X430" s="298"/>
      <c r="Y430" s="298"/>
      <c r="Z430" s="298"/>
      <c r="AA430" s="298"/>
      <c r="AB430" s="298"/>
    </row>
    <row r="431" spans="1:28" ht="28.5" customHeight="1" x14ac:dyDescent="0.25">
      <c r="A431" s="1408" t="s">
        <v>1988</v>
      </c>
      <c r="B431" s="1409"/>
      <c r="C431" s="1409"/>
      <c r="D431" s="1373"/>
      <c r="E431" s="1373"/>
      <c r="F431" s="1373"/>
      <c r="G431" s="1373">
        <v>500</v>
      </c>
      <c r="H431" s="1373"/>
      <c r="I431" s="1373">
        <v>3500</v>
      </c>
      <c r="J431" s="1376">
        <f t="shared" si="54"/>
        <v>4000</v>
      </c>
      <c r="K431" s="298"/>
      <c r="L431" s="298"/>
      <c r="M431" s="298"/>
      <c r="N431" s="298"/>
      <c r="O431" s="298"/>
      <c r="P431" s="298"/>
      <c r="Q431" s="298"/>
      <c r="R431" s="298"/>
      <c r="S431" s="298"/>
      <c r="T431" s="298"/>
      <c r="U431" s="298"/>
      <c r="V431" s="298"/>
      <c r="W431" s="298"/>
      <c r="X431" s="298"/>
      <c r="Y431" s="298"/>
      <c r="Z431" s="298"/>
      <c r="AA431" s="298"/>
      <c r="AB431" s="298"/>
    </row>
    <row r="432" spans="1:28" ht="18" hidden="1" customHeight="1" x14ac:dyDescent="0.2">
      <c r="A432" s="1410" t="s">
        <v>1045</v>
      </c>
      <c r="B432" s="1409"/>
      <c r="C432" s="1409"/>
      <c r="D432" s="1409"/>
      <c r="E432" s="1409"/>
      <c r="F432" s="1409"/>
      <c r="G432" s="1409"/>
      <c r="H432" s="1409"/>
      <c r="I432" s="1409"/>
      <c r="J432" s="1376">
        <f t="shared" si="54"/>
        <v>0</v>
      </c>
      <c r="K432" s="298"/>
      <c r="L432" s="298"/>
      <c r="M432" s="298"/>
      <c r="N432" s="298"/>
      <c r="O432" s="298"/>
      <c r="P432" s="298"/>
      <c r="Q432" s="298"/>
      <c r="R432" s="298"/>
      <c r="S432" s="298"/>
      <c r="T432" s="298"/>
      <c r="U432" s="298"/>
      <c r="V432" s="298"/>
      <c r="W432" s="298"/>
      <c r="X432" s="298"/>
      <c r="Y432" s="298"/>
      <c r="Z432" s="298"/>
      <c r="AA432" s="298"/>
      <c r="AB432" s="298"/>
    </row>
    <row r="433" spans="1:28" ht="15" hidden="1" x14ac:dyDescent="0.2">
      <c r="A433" s="1395" t="s">
        <v>1044</v>
      </c>
      <c r="B433" s="1373"/>
      <c r="C433" s="1373"/>
      <c r="D433" s="1373"/>
      <c r="E433" s="1373"/>
      <c r="F433" s="1373"/>
      <c r="G433" s="1373"/>
      <c r="H433" s="1373"/>
      <c r="I433" s="1373"/>
      <c r="J433" s="1376">
        <f t="shared" si="54"/>
        <v>0</v>
      </c>
      <c r="K433" s="298"/>
      <c r="L433" s="298"/>
      <c r="M433" s="298"/>
      <c r="N433" s="298"/>
      <c r="O433" s="298"/>
      <c r="P433" s="298"/>
      <c r="Q433" s="298"/>
      <c r="R433" s="298"/>
      <c r="S433" s="298"/>
      <c r="T433" s="298"/>
      <c r="U433" s="298"/>
      <c r="V433" s="298"/>
      <c r="W433" s="298"/>
      <c r="X433" s="298"/>
      <c r="Y433" s="298"/>
      <c r="Z433" s="298"/>
      <c r="AA433" s="298"/>
      <c r="AB433" s="298"/>
    </row>
    <row r="434" spans="1:28" ht="15" hidden="1" x14ac:dyDescent="0.2">
      <c r="A434" s="1411" t="s">
        <v>1989</v>
      </c>
      <c r="B434" s="1409"/>
      <c r="C434" s="1409">
        <v>25000</v>
      </c>
      <c r="D434" s="1373">
        <v>50000</v>
      </c>
      <c r="E434" s="1373"/>
      <c r="F434" s="1373"/>
      <c r="G434" s="1373"/>
      <c r="H434" s="1373"/>
      <c r="I434" s="1373"/>
      <c r="J434" s="1376">
        <f t="shared" si="54"/>
        <v>75000</v>
      </c>
      <c r="K434" s="298"/>
      <c r="L434" s="298"/>
      <c r="M434" s="298"/>
      <c r="N434" s="298"/>
      <c r="O434" s="298"/>
      <c r="P434" s="298"/>
      <c r="Q434" s="298"/>
      <c r="R434" s="298"/>
      <c r="S434" s="298"/>
      <c r="T434" s="298"/>
      <c r="U434" s="298"/>
      <c r="V434" s="298"/>
      <c r="W434" s="298"/>
      <c r="X434" s="298"/>
      <c r="Y434" s="298"/>
      <c r="Z434" s="298"/>
      <c r="AA434" s="298"/>
      <c r="AB434" s="298"/>
    </row>
    <row r="435" spans="1:28" ht="15" hidden="1" x14ac:dyDescent="0.2">
      <c r="A435" s="1411" t="s">
        <v>1989</v>
      </c>
      <c r="B435" s="1409"/>
      <c r="C435" s="1409">
        <v>37500</v>
      </c>
      <c r="D435" s="1373"/>
      <c r="E435" s="1373"/>
      <c r="F435" s="1373"/>
      <c r="G435" s="1373"/>
      <c r="H435" s="1373"/>
      <c r="I435" s="1373"/>
      <c r="J435" s="1376">
        <f t="shared" si="54"/>
        <v>37500</v>
      </c>
      <c r="K435" s="298"/>
      <c r="L435" s="298"/>
      <c r="M435" s="298"/>
      <c r="N435" s="298"/>
      <c r="O435" s="298"/>
      <c r="P435" s="298"/>
      <c r="Q435" s="298"/>
      <c r="R435" s="298"/>
      <c r="S435" s="298"/>
      <c r="T435" s="298"/>
      <c r="U435" s="298"/>
      <c r="V435" s="298"/>
      <c r="W435" s="298"/>
      <c r="X435" s="298"/>
      <c r="Y435" s="298"/>
      <c r="Z435" s="298"/>
      <c r="AA435" s="298"/>
      <c r="AB435" s="298"/>
    </row>
    <row r="436" spans="1:28" ht="15" hidden="1" x14ac:dyDescent="0.2">
      <c r="A436" s="1411" t="s">
        <v>1989</v>
      </c>
      <c r="B436" s="1409"/>
      <c r="C436" s="1409">
        <v>75000</v>
      </c>
      <c r="D436" s="1373"/>
      <c r="E436" s="1373"/>
      <c r="F436" s="1373"/>
      <c r="G436" s="1373"/>
      <c r="H436" s="1373"/>
      <c r="I436" s="1373"/>
      <c r="J436" s="1376">
        <f t="shared" si="54"/>
        <v>75000</v>
      </c>
      <c r="K436" s="298"/>
      <c r="L436" s="298"/>
      <c r="M436" s="298"/>
      <c r="N436" s="298"/>
      <c r="O436" s="298"/>
      <c r="P436" s="298"/>
      <c r="Q436" s="298"/>
      <c r="R436" s="298"/>
      <c r="S436" s="298"/>
      <c r="T436" s="298"/>
      <c r="U436" s="298"/>
      <c r="V436" s="298"/>
      <c r="W436" s="298"/>
      <c r="X436" s="298"/>
      <c r="Y436" s="298"/>
      <c r="Z436" s="298"/>
      <c r="AA436" s="298"/>
      <c r="AB436" s="298"/>
    </row>
    <row r="437" spans="1:28" ht="15" hidden="1" x14ac:dyDescent="0.2">
      <c r="A437" s="1411" t="s">
        <v>1989</v>
      </c>
      <c r="B437" s="1409"/>
      <c r="C437" s="1409">
        <v>37500</v>
      </c>
      <c r="D437" s="1373"/>
      <c r="E437" s="1373"/>
      <c r="F437" s="1373"/>
      <c r="G437" s="1373"/>
      <c r="H437" s="1373"/>
      <c r="I437" s="1373"/>
      <c r="J437" s="1376">
        <f t="shared" si="54"/>
        <v>37500</v>
      </c>
      <c r="K437" s="298"/>
      <c r="L437" s="298"/>
      <c r="M437" s="298"/>
      <c r="N437" s="298"/>
      <c r="O437" s="298"/>
      <c r="P437" s="298"/>
      <c r="Q437" s="298"/>
      <c r="R437" s="298"/>
      <c r="S437" s="298"/>
      <c r="T437" s="298"/>
      <c r="U437" s="298"/>
      <c r="V437" s="298"/>
      <c r="W437" s="298"/>
      <c r="X437" s="298"/>
      <c r="Y437" s="298"/>
      <c r="Z437" s="298"/>
      <c r="AA437" s="298"/>
      <c r="AB437" s="298"/>
    </row>
    <row r="438" spans="1:28" ht="15" x14ac:dyDescent="0.2">
      <c r="A438" s="1411" t="s">
        <v>1990</v>
      </c>
      <c r="B438" s="1409"/>
      <c r="C438" s="1409">
        <v>175</v>
      </c>
      <c r="D438" s="1409">
        <v>50</v>
      </c>
      <c r="E438" s="1409"/>
      <c r="F438" s="1409"/>
      <c r="G438" s="1409"/>
      <c r="H438" s="1409">
        <f t="shared" ref="H438" si="61">SUM(H434:H437)</f>
        <v>0</v>
      </c>
      <c r="I438" s="1409"/>
      <c r="J438" s="1376">
        <f t="shared" si="54"/>
        <v>225</v>
      </c>
      <c r="K438" s="298"/>
      <c r="L438" s="298"/>
      <c r="M438" s="298"/>
      <c r="N438" s="298"/>
      <c r="O438" s="298"/>
      <c r="P438" s="298"/>
      <c r="Q438" s="298"/>
      <c r="R438" s="298"/>
      <c r="S438" s="298"/>
      <c r="T438" s="298"/>
      <c r="U438" s="298"/>
      <c r="V438" s="298"/>
      <c r="W438" s="298"/>
      <c r="X438" s="298"/>
      <c r="Y438" s="298"/>
      <c r="Z438" s="298"/>
      <c r="AA438" s="298"/>
      <c r="AB438" s="298"/>
    </row>
    <row r="439" spans="1:28" ht="15" hidden="1" x14ac:dyDescent="0.2">
      <c r="A439" s="1395" t="s">
        <v>1046</v>
      </c>
      <c r="B439" s="1373"/>
      <c r="C439" s="1373"/>
      <c r="D439" s="1373"/>
      <c r="E439" s="1373"/>
      <c r="F439" s="1373"/>
      <c r="G439" s="1373"/>
      <c r="H439" s="1373"/>
      <c r="I439" s="1373"/>
      <c r="J439" s="1376">
        <f t="shared" si="54"/>
        <v>0</v>
      </c>
      <c r="K439" s="298"/>
      <c r="L439" s="298"/>
      <c r="M439" s="298"/>
      <c r="N439" s="298"/>
      <c r="O439" s="298"/>
      <c r="P439" s="298"/>
      <c r="Q439" s="298"/>
      <c r="R439" s="298"/>
      <c r="S439" s="298"/>
      <c r="T439" s="298"/>
      <c r="U439" s="298"/>
      <c r="V439" s="298"/>
      <c r="W439" s="298"/>
      <c r="X439" s="298"/>
      <c r="Y439" s="298"/>
      <c r="Z439" s="298"/>
      <c r="AA439" s="298"/>
      <c r="AB439" s="298"/>
    </row>
    <row r="440" spans="1:28" ht="15" hidden="1" x14ac:dyDescent="0.2">
      <c r="A440" s="1395" t="s">
        <v>1514</v>
      </c>
      <c r="B440" s="1409"/>
      <c r="C440" s="1409"/>
      <c r="D440" s="1409"/>
      <c r="E440" s="1409"/>
      <c r="F440" s="1409"/>
      <c r="G440" s="1409"/>
      <c r="H440" s="1409"/>
      <c r="I440" s="1409"/>
      <c r="J440" s="1376">
        <f t="shared" si="54"/>
        <v>0</v>
      </c>
      <c r="K440" s="298"/>
      <c r="L440" s="298"/>
      <c r="M440" s="298"/>
      <c r="N440" s="298"/>
      <c r="O440" s="298"/>
      <c r="P440" s="298"/>
      <c r="Q440" s="298"/>
      <c r="R440" s="298"/>
      <c r="S440" s="298"/>
      <c r="T440" s="298"/>
      <c r="U440" s="298"/>
      <c r="V440" s="298"/>
      <c r="W440" s="298"/>
      <c r="X440" s="298"/>
      <c r="Y440" s="298"/>
      <c r="Z440" s="298"/>
      <c r="AA440" s="298"/>
      <c r="AB440" s="298"/>
    </row>
    <row r="441" spans="1:28" ht="15" hidden="1" x14ac:dyDescent="0.2">
      <c r="A441" s="1362" t="s">
        <v>1047</v>
      </c>
      <c r="B441" s="1364"/>
      <c r="C441" s="1364"/>
      <c r="D441" s="1373"/>
      <c r="E441" s="1373"/>
      <c r="F441" s="1373"/>
      <c r="G441" s="1373"/>
      <c r="H441" s="1373"/>
      <c r="I441" s="1373"/>
      <c r="J441" s="1376">
        <f t="shared" si="54"/>
        <v>0</v>
      </c>
      <c r="K441" s="298"/>
      <c r="L441" s="298"/>
      <c r="M441" s="298"/>
      <c r="N441" s="298"/>
      <c r="O441" s="298"/>
      <c r="P441" s="298"/>
      <c r="Q441" s="298"/>
      <c r="R441" s="298"/>
      <c r="S441" s="298"/>
      <c r="T441" s="298"/>
      <c r="U441" s="298"/>
      <c r="V441" s="298"/>
      <c r="W441" s="298"/>
      <c r="X441" s="298"/>
      <c r="Y441" s="298"/>
      <c r="Z441" s="298"/>
      <c r="AA441" s="298"/>
      <c r="AB441" s="298"/>
    </row>
    <row r="442" spans="1:28" ht="15" hidden="1" x14ac:dyDescent="0.2">
      <c r="A442" s="1362" t="s">
        <v>1048</v>
      </c>
      <c r="B442" s="1364"/>
      <c r="C442" s="1364"/>
      <c r="D442" s="1373"/>
      <c r="E442" s="1373"/>
      <c r="F442" s="1373"/>
      <c r="G442" s="1373"/>
      <c r="H442" s="1373"/>
      <c r="I442" s="1373"/>
      <c r="J442" s="1376">
        <f t="shared" si="54"/>
        <v>0</v>
      </c>
      <c r="K442" s="298"/>
      <c r="L442" s="298"/>
      <c r="M442" s="298"/>
      <c r="N442" s="298"/>
      <c r="O442" s="298"/>
      <c r="P442" s="298"/>
      <c r="Q442" s="298"/>
      <c r="R442" s="298"/>
      <c r="S442" s="298"/>
      <c r="T442" s="298"/>
      <c r="U442" s="298"/>
      <c r="V442" s="298"/>
      <c r="W442" s="298"/>
      <c r="X442" s="298"/>
      <c r="Y442" s="298"/>
      <c r="Z442" s="298"/>
      <c r="AA442" s="298"/>
      <c r="AB442" s="298"/>
    </row>
    <row r="443" spans="1:28" ht="45" x14ac:dyDescent="0.2">
      <c r="A443" s="1362" t="s">
        <v>1991</v>
      </c>
      <c r="B443" s="1364"/>
      <c r="C443" s="1364">
        <v>100</v>
      </c>
      <c r="D443" s="1373"/>
      <c r="E443" s="1373"/>
      <c r="F443" s="1373"/>
      <c r="G443" s="1373"/>
      <c r="H443" s="1373"/>
      <c r="I443" s="1373"/>
      <c r="J443" s="1376">
        <f t="shared" si="54"/>
        <v>100</v>
      </c>
      <c r="K443" s="298"/>
      <c r="L443" s="298"/>
      <c r="M443" s="298"/>
      <c r="N443" s="298"/>
      <c r="O443" s="298"/>
      <c r="P443" s="298"/>
      <c r="Q443" s="298"/>
      <c r="R443" s="298"/>
      <c r="S443" s="298"/>
      <c r="T443" s="298"/>
      <c r="U443" s="298"/>
      <c r="V443" s="298"/>
      <c r="W443" s="298"/>
      <c r="X443" s="298"/>
      <c r="Y443" s="298"/>
      <c r="Z443" s="298"/>
      <c r="AA443" s="298"/>
      <c r="AB443" s="298"/>
    </row>
    <row r="444" spans="1:28" ht="15" hidden="1" x14ac:dyDescent="0.2">
      <c r="A444" s="1362" t="s">
        <v>1515</v>
      </c>
      <c r="B444" s="1373"/>
      <c r="C444" s="1373"/>
      <c r="D444" s="1373"/>
      <c r="E444" s="1373"/>
      <c r="F444" s="1373"/>
      <c r="G444" s="1373"/>
      <c r="H444" s="1373"/>
      <c r="I444" s="1373"/>
      <c r="J444" s="1376">
        <f t="shared" si="54"/>
        <v>0</v>
      </c>
      <c r="K444" s="298"/>
      <c r="L444" s="298"/>
      <c r="M444" s="298"/>
      <c r="N444" s="298"/>
      <c r="O444" s="298"/>
      <c r="P444" s="298"/>
      <c r="Q444" s="298"/>
      <c r="R444" s="298"/>
      <c r="S444" s="298"/>
      <c r="T444" s="298"/>
      <c r="U444" s="298"/>
      <c r="V444" s="298"/>
      <c r="W444" s="298"/>
      <c r="X444" s="298"/>
      <c r="Y444" s="298"/>
      <c r="Z444" s="298"/>
      <c r="AA444" s="298"/>
      <c r="AB444" s="298"/>
    </row>
    <row r="445" spans="1:28" ht="15" x14ac:dyDescent="0.2">
      <c r="A445" s="1362" t="s">
        <v>1516</v>
      </c>
      <c r="B445" s="1364"/>
      <c r="C445" s="1364"/>
      <c r="D445" s="1373"/>
      <c r="E445" s="1373"/>
      <c r="F445" s="1373"/>
      <c r="G445" s="1373"/>
      <c r="H445" s="1373"/>
      <c r="I445" s="1373">
        <v>100</v>
      </c>
      <c r="J445" s="1376">
        <f t="shared" si="54"/>
        <v>100</v>
      </c>
      <c r="K445" s="298"/>
      <c r="L445" s="298"/>
      <c r="M445" s="298"/>
      <c r="N445" s="298"/>
      <c r="O445" s="298"/>
      <c r="P445" s="298"/>
      <c r="Q445" s="298"/>
      <c r="R445" s="298"/>
      <c r="S445" s="298"/>
      <c r="T445" s="298"/>
      <c r="U445" s="298"/>
      <c r="V445" s="298"/>
      <c r="W445" s="298"/>
      <c r="X445" s="298"/>
      <c r="Y445" s="298"/>
      <c r="Z445" s="298"/>
      <c r="AA445" s="298"/>
      <c r="AB445" s="298"/>
    </row>
    <row r="446" spans="1:28" ht="15" hidden="1" x14ac:dyDescent="0.2">
      <c r="A446" s="1362" t="s">
        <v>1049</v>
      </c>
      <c r="B446" s="1364"/>
      <c r="C446" s="1364"/>
      <c r="D446" s="1373"/>
      <c r="E446" s="1373"/>
      <c r="F446" s="1373"/>
      <c r="G446" s="1373"/>
      <c r="H446" s="1373"/>
      <c r="I446" s="1373"/>
      <c r="J446" s="1376">
        <f t="shared" si="54"/>
        <v>0</v>
      </c>
      <c r="K446" s="298"/>
      <c r="L446" s="298"/>
      <c r="M446" s="298"/>
      <c r="N446" s="298"/>
      <c r="O446" s="298"/>
      <c r="P446" s="298"/>
      <c r="Q446" s="298"/>
      <c r="R446" s="298"/>
      <c r="S446" s="298"/>
      <c r="T446" s="298"/>
      <c r="U446" s="298"/>
      <c r="V446" s="298"/>
      <c r="W446" s="298"/>
      <c r="X446" s="298"/>
      <c r="Y446" s="298"/>
      <c r="Z446" s="298"/>
      <c r="AA446" s="298"/>
      <c r="AB446" s="298"/>
    </row>
    <row r="447" spans="1:28" ht="18" hidden="1" customHeight="1" x14ac:dyDescent="0.2">
      <c r="A447" s="1394" t="s">
        <v>1050</v>
      </c>
      <c r="B447" s="1373"/>
      <c r="C447" s="1373"/>
      <c r="D447" s="1373"/>
      <c r="E447" s="1373"/>
      <c r="F447" s="1373"/>
      <c r="G447" s="1373"/>
      <c r="H447" s="1373"/>
      <c r="I447" s="1373"/>
      <c r="J447" s="1376">
        <f t="shared" si="54"/>
        <v>0</v>
      </c>
      <c r="K447" s="298"/>
      <c r="L447" s="298"/>
      <c r="M447" s="298"/>
      <c r="N447" s="298"/>
      <c r="O447" s="298"/>
      <c r="P447" s="298"/>
      <c r="Q447" s="298"/>
      <c r="R447" s="298"/>
      <c r="S447" s="298"/>
      <c r="T447" s="298"/>
      <c r="U447" s="298"/>
      <c r="V447" s="298"/>
      <c r="W447" s="298"/>
      <c r="X447" s="298"/>
      <c r="Y447" s="298"/>
      <c r="Z447" s="298"/>
      <c r="AA447" s="298"/>
      <c r="AB447" s="298"/>
    </row>
    <row r="448" spans="1:28" ht="18" customHeight="1" x14ac:dyDescent="0.2">
      <c r="A448" s="1394" t="s">
        <v>1992</v>
      </c>
      <c r="B448" s="1373"/>
      <c r="C448" s="1373"/>
      <c r="D448" s="1373"/>
      <c r="E448" s="1373"/>
      <c r="F448" s="1373"/>
      <c r="G448" s="1373">
        <v>100</v>
      </c>
      <c r="H448" s="1373"/>
      <c r="I448" s="1373"/>
      <c r="J448" s="1376">
        <f t="shared" si="54"/>
        <v>100</v>
      </c>
      <c r="K448" s="298"/>
      <c r="L448" s="298"/>
      <c r="M448" s="298"/>
      <c r="N448" s="298"/>
      <c r="O448" s="298"/>
      <c r="P448" s="298"/>
      <c r="Q448" s="298"/>
      <c r="R448" s="298"/>
      <c r="S448" s="298"/>
      <c r="T448" s="298"/>
      <c r="U448" s="298"/>
      <c r="V448" s="298"/>
      <c r="W448" s="298"/>
      <c r="X448" s="298"/>
      <c r="Y448" s="298"/>
      <c r="Z448" s="298"/>
      <c r="AA448" s="298"/>
      <c r="AB448" s="298"/>
    </row>
    <row r="449" spans="1:28" ht="18" hidden="1" customHeight="1" x14ac:dyDescent="0.2">
      <c r="A449" s="1394" t="s">
        <v>1297</v>
      </c>
      <c r="B449" s="1373"/>
      <c r="C449" s="1373"/>
      <c r="D449" s="1373"/>
      <c r="E449" s="1373"/>
      <c r="F449" s="1373"/>
      <c r="G449" s="1373"/>
      <c r="H449" s="1373"/>
      <c r="I449" s="1373"/>
      <c r="J449" s="1376">
        <f t="shared" si="54"/>
        <v>0</v>
      </c>
      <c r="K449" s="298"/>
      <c r="L449" s="298"/>
      <c r="M449" s="298"/>
      <c r="N449" s="298"/>
      <c r="O449" s="298"/>
      <c r="P449" s="298"/>
      <c r="Q449" s="298"/>
      <c r="R449" s="298"/>
      <c r="S449" s="298"/>
      <c r="T449" s="298"/>
      <c r="U449" s="298"/>
      <c r="V449" s="298"/>
      <c r="W449" s="298"/>
      <c r="X449" s="298"/>
      <c r="Y449" s="298"/>
      <c r="Z449" s="298"/>
      <c r="AA449" s="298"/>
      <c r="AB449" s="298"/>
    </row>
    <row r="450" spans="1:28" ht="15" hidden="1" x14ac:dyDescent="0.2">
      <c r="A450" s="1394" t="s">
        <v>1052</v>
      </c>
      <c r="B450" s="1364"/>
      <c r="C450" s="1364"/>
      <c r="D450" s="1373"/>
      <c r="E450" s="1373"/>
      <c r="F450" s="1373"/>
      <c r="G450" s="1373"/>
      <c r="H450" s="1373"/>
      <c r="I450" s="1373"/>
      <c r="J450" s="1376">
        <f t="shared" si="54"/>
        <v>0</v>
      </c>
      <c r="K450" s="298"/>
      <c r="L450" s="298"/>
      <c r="M450" s="298"/>
      <c r="N450" s="298"/>
      <c r="O450" s="298"/>
      <c r="P450" s="298"/>
      <c r="Q450" s="298"/>
      <c r="R450" s="298"/>
      <c r="S450" s="298"/>
      <c r="T450" s="298"/>
      <c r="U450" s="298"/>
      <c r="V450" s="298"/>
      <c r="W450" s="298"/>
      <c r="X450" s="298"/>
      <c r="Y450" s="298"/>
      <c r="Z450" s="298"/>
      <c r="AA450" s="298"/>
      <c r="AB450" s="298"/>
    </row>
    <row r="451" spans="1:28" ht="15" hidden="1" x14ac:dyDescent="0.2">
      <c r="A451" s="1394" t="s">
        <v>1993</v>
      </c>
      <c r="B451" s="1364"/>
      <c r="C451" s="1364"/>
      <c r="D451" s="1373"/>
      <c r="E451" s="1373"/>
      <c r="F451" s="1373"/>
      <c r="G451" s="1373">
        <v>150000</v>
      </c>
      <c r="H451" s="1373"/>
      <c r="I451" s="1373"/>
      <c r="J451" s="1376">
        <f t="shared" si="54"/>
        <v>150000</v>
      </c>
      <c r="K451" s="298"/>
      <c r="L451" s="298"/>
      <c r="M451" s="298"/>
      <c r="N451" s="298"/>
      <c r="O451" s="298"/>
      <c r="P451" s="298"/>
      <c r="Q451" s="298"/>
      <c r="R451" s="298"/>
      <c r="S451" s="298"/>
      <c r="T451" s="298"/>
      <c r="U451" s="298"/>
      <c r="V451" s="298"/>
      <c r="W451" s="298"/>
      <c r="X451" s="298"/>
      <c r="Y451" s="298"/>
      <c r="Z451" s="298"/>
      <c r="AA451" s="298"/>
      <c r="AB451" s="298"/>
    </row>
    <row r="452" spans="1:28" ht="15" hidden="1" x14ac:dyDescent="0.2">
      <c r="A452" s="1394" t="s">
        <v>1993</v>
      </c>
      <c r="B452" s="1364"/>
      <c r="C452" s="1364">
        <v>25000</v>
      </c>
      <c r="D452" s="1373">
        <v>40000</v>
      </c>
      <c r="E452" s="1373"/>
      <c r="F452" s="1373"/>
      <c r="G452" s="1373">
        <v>100000</v>
      </c>
      <c r="H452" s="1373"/>
      <c r="I452" s="1373"/>
      <c r="J452" s="1376">
        <f t="shared" si="54"/>
        <v>165000</v>
      </c>
      <c r="K452" s="298"/>
      <c r="L452" s="298"/>
      <c r="M452" s="298"/>
      <c r="N452" s="298"/>
      <c r="O452" s="298"/>
      <c r="P452" s="298"/>
      <c r="Q452" s="298"/>
      <c r="R452" s="298"/>
      <c r="S452" s="298"/>
      <c r="T452" s="298"/>
      <c r="U452" s="298"/>
      <c r="V452" s="298"/>
      <c r="W452" s="298"/>
      <c r="X452" s="298"/>
      <c r="Y452" s="298"/>
      <c r="Z452" s="298"/>
      <c r="AA452" s="298"/>
      <c r="AB452" s="298"/>
    </row>
    <row r="453" spans="1:28" ht="15" x14ac:dyDescent="0.2">
      <c r="A453" s="1394" t="s">
        <v>1994</v>
      </c>
      <c r="B453" s="1364"/>
      <c r="C453" s="1364">
        <v>25</v>
      </c>
      <c r="D453" s="1364">
        <v>40</v>
      </c>
      <c r="E453" s="1364"/>
      <c r="F453" s="1364"/>
      <c r="G453" s="1364">
        <v>250</v>
      </c>
      <c r="H453" s="1364">
        <f t="shared" ref="H453" si="62">SUM(H451:H452)</f>
        <v>0</v>
      </c>
      <c r="I453" s="1364"/>
      <c r="J453" s="1376">
        <f t="shared" si="54"/>
        <v>315</v>
      </c>
      <c r="K453" s="298"/>
      <c r="L453" s="298"/>
      <c r="M453" s="298"/>
      <c r="N453" s="298"/>
      <c r="O453" s="298"/>
      <c r="P453" s="298"/>
      <c r="Q453" s="298"/>
      <c r="R453" s="298"/>
      <c r="S453" s="298"/>
      <c r="T453" s="298"/>
      <c r="U453" s="298"/>
      <c r="V453" s="298"/>
      <c r="W453" s="298"/>
      <c r="X453" s="298"/>
      <c r="Y453" s="298"/>
      <c r="Z453" s="298"/>
      <c r="AA453" s="298"/>
      <c r="AB453" s="298"/>
    </row>
    <row r="454" spans="1:28" ht="15" hidden="1" x14ac:dyDescent="0.2">
      <c r="A454" s="1394" t="s">
        <v>1517</v>
      </c>
      <c r="B454" s="1373"/>
      <c r="C454" s="1373"/>
      <c r="D454" s="1373"/>
      <c r="E454" s="1373"/>
      <c r="F454" s="1373"/>
      <c r="G454" s="1373"/>
      <c r="H454" s="1373"/>
      <c r="I454" s="1373"/>
      <c r="J454" s="1376">
        <f t="shared" si="54"/>
        <v>0</v>
      </c>
      <c r="K454" s="298"/>
      <c r="L454" s="298"/>
      <c r="M454" s="298"/>
      <c r="N454" s="298"/>
      <c r="O454" s="298"/>
      <c r="P454" s="298"/>
      <c r="Q454" s="298"/>
      <c r="R454" s="298"/>
      <c r="S454" s="298"/>
      <c r="T454" s="298"/>
      <c r="U454" s="298"/>
      <c r="V454" s="298"/>
      <c r="W454" s="298"/>
      <c r="X454" s="298"/>
      <c r="Y454" s="298"/>
      <c r="Z454" s="298"/>
      <c r="AA454" s="298"/>
      <c r="AB454" s="298"/>
    </row>
    <row r="455" spans="1:28" ht="15" x14ac:dyDescent="0.2">
      <c r="A455" s="1394" t="s">
        <v>1995</v>
      </c>
      <c r="B455" s="1373"/>
      <c r="C455" s="1373"/>
      <c r="D455" s="1373"/>
      <c r="E455" s="1373"/>
      <c r="F455" s="1373"/>
      <c r="G455" s="1373">
        <v>100</v>
      </c>
      <c r="H455" s="1373"/>
      <c r="I455" s="1373"/>
      <c r="J455" s="1376">
        <f t="shared" si="54"/>
        <v>100</v>
      </c>
      <c r="K455" s="298"/>
      <c r="L455" s="298"/>
      <c r="M455" s="298"/>
      <c r="N455" s="298"/>
      <c r="O455" s="298"/>
      <c r="P455" s="298"/>
      <c r="Q455" s="298"/>
      <c r="R455" s="298"/>
      <c r="S455" s="298"/>
      <c r="T455" s="298"/>
      <c r="U455" s="298"/>
      <c r="V455" s="298"/>
      <c r="W455" s="298"/>
      <c r="X455" s="298"/>
      <c r="Y455" s="298"/>
      <c r="Z455" s="298"/>
      <c r="AA455" s="298"/>
      <c r="AB455" s="298"/>
    </row>
    <row r="456" spans="1:28" ht="15" hidden="1" x14ac:dyDescent="0.2">
      <c r="A456" s="1362" t="s">
        <v>1996</v>
      </c>
      <c r="B456" s="1373"/>
      <c r="C456" s="1373"/>
      <c r="D456" s="1373"/>
      <c r="E456" s="1373"/>
      <c r="F456" s="1373"/>
      <c r="G456" s="1373"/>
      <c r="H456" s="1373"/>
      <c r="I456" s="1373">
        <v>120000</v>
      </c>
      <c r="J456" s="1376">
        <f t="shared" si="54"/>
        <v>120000</v>
      </c>
      <c r="K456" s="298"/>
      <c r="L456" s="298"/>
      <c r="M456" s="298"/>
      <c r="N456" s="298"/>
      <c r="O456" s="298"/>
      <c r="P456" s="298"/>
      <c r="Q456" s="298"/>
      <c r="R456" s="298"/>
      <c r="S456" s="298"/>
      <c r="T456" s="298"/>
      <c r="U456" s="298"/>
      <c r="V456" s="298"/>
      <c r="W456" s="298"/>
      <c r="X456" s="298"/>
      <c r="Y456" s="298"/>
      <c r="Z456" s="298"/>
      <c r="AA456" s="298"/>
      <c r="AB456" s="298"/>
    </row>
    <row r="457" spans="1:28" ht="15" hidden="1" x14ac:dyDescent="0.2">
      <c r="A457" s="1362" t="s">
        <v>1996</v>
      </c>
      <c r="B457" s="1373"/>
      <c r="C457" s="1373"/>
      <c r="D457" s="1373"/>
      <c r="E457" s="1373"/>
      <c r="F457" s="1373"/>
      <c r="G457" s="1373"/>
      <c r="H457" s="1373"/>
      <c r="I457" s="1373">
        <v>120000</v>
      </c>
      <c r="J457" s="1376">
        <f t="shared" ref="J457:J520" si="63">SUM(B457:I457)</f>
        <v>120000</v>
      </c>
      <c r="K457" s="298"/>
      <c r="L457" s="298"/>
      <c r="M457" s="298"/>
      <c r="N457" s="298"/>
      <c r="O457" s="298"/>
      <c r="P457" s="298"/>
      <c r="Q457" s="298"/>
      <c r="R457" s="298"/>
      <c r="S457" s="298"/>
      <c r="T457" s="298"/>
      <c r="U457" s="298"/>
      <c r="V457" s="298"/>
      <c r="W457" s="298"/>
      <c r="X457" s="298"/>
      <c r="Y457" s="298"/>
      <c r="Z457" s="298"/>
      <c r="AA457" s="298"/>
      <c r="AB457" s="298"/>
    </row>
    <row r="458" spans="1:28" ht="15" hidden="1" x14ac:dyDescent="0.2">
      <c r="A458" s="1362" t="s">
        <v>1996</v>
      </c>
      <c r="B458" s="1373"/>
      <c r="C458" s="1373"/>
      <c r="D458" s="1373"/>
      <c r="E458" s="1373"/>
      <c r="F458" s="1373"/>
      <c r="G458" s="1373"/>
      <c r="H458" s="1373"/>
      <c r="I458" s="1373">
        <v>120000</v>
      </c>
      <c r="J458" s="1376">
        <f t="shared" si="63"/>
        <v>120000</v>
      </c>
      <c r="K458" s="298"/>
      <c r="L458" s="298"/>
      <c r="M458" s="298"/>
      <c r="N458" s="298"/>
      <c r="O458" s="298"/>
      <c r="P458" s="298"/>
      <c r="Q458" s="298"/>
      <c r="R458" s="298"/>
      <c r="S458" s="298"/>
      <c r="T458" s="298"/>
      <c r="U458" s="298"/>
      <c r="V458" s="298"/>
      <c r="W458" s="298"/>
      <c r="X458" s="298"/>
      <c r="Y458" s="298"/>
      <c r="Z458" s="298"/>
      <c r="AA458" s="298"/>
      <c r="AB458" s="298"/>
    </row>
    <row r="459" spans="1:28" ht="15" hidden="1" x14ac:dyDescent="0.2">
      <c r="A459" s="1362" t="s">
        <v>1996</v>
      </c>
      <c r="B459" s="1373"/>
      <c r="C459" s="1373"/>
      <c r="D459" s="1373"/>
      <c r="E459" s="1373"/>
      <c r="F459" s="1373"/>
      <c r="G459" s="1373"/>
      <c r="H459" s="1373"/>
      <c r="I459" s="1373">
        <v>120000</v>
      </c>
      <c r="J459" s="1376">
        <f t="shared" si="63"/>
        <v>120000</v>
      </c>
      <c r="K459" s="298"/>
      <c r="L459" s="298"/>
      <c r="M459" s="298"/>
      <c r="N459" s="298"/>
      <c r="O459" s="298"/>
      <c r="P459" s="298"/>
      <c r="Q459" s="298"/>
      <c r="R459" s="298"/>
      <c r="S459" s="298"/>
      <c r="T459" s="298"/>
      <c r="U459" s="298"/>
      <c r="V459" s="298"/>
      <c r="W459" s="298"/>
      <c r="X459" s="298"/>
      <c r="Y459" s="298"/>
      <c r="Z459" s="298"/>
      <c r="AA459" s="298"/>
      <c r="AB459" s="298"/>
    </row>
    <row r="460" spans="1:28" ht="15" x14ac:dyDescent="0.2">
      <c r="A460" s="1362" t="s">
        <v>1997</v>
      </c>
      <c r="B460" s="1373"/>
      <c r="C460" s="1373"/>
      <c r="D460" s="1373"/>
      <c r="E460" s="1373"/>
      <c r="F460" s="1373"/>
      <c r="G460" s="1373"/>
      <c r="H460" s="1373">
        <f t="shared" ref="H460" si="64">SUM(H456:H459)</f>
        <v>0</v>
      </c>
      <c r="I460" s="1373">
        <v>480</v>
      </c>
      <c r="J460" s="1376">
        <f t="shared" si="63"/>
        <v>480</v>
      </c>
      <c r="K460" s="298"/>
      <c r="L460" s="298"/>
      <c r="M460" s="298"/>
      <c r="N460" s="298"/>
      <c r="O460" s="298"/>
      <c r="P460" s="298"/>
      <c r="Q460" s="298"/>
      <c r="R460" s="298"/>
      <c r="S460" s="298"/>
      <c r="T460" s="298"/>
      <c r="U460" s="298"/>
      <c r="V460" s="298"/>
      <c r="W460" s="298"/>
      <c r="X460" s="298"/>
      <c r="Y460" s="298"/>
      <c r="Z460" s="298"/>
      <c r="AA460" s="298"/>
      <c r="AB460" s="298"/>
    </row>
    <row r="461" spans="1:28" ht="30" hidden="1" x14ac:dyDescent="0.25">
      <c r="A461" s="1387" t="s">
        <v>1518</v>
      </c>
      <c r="B461" s="1373"/>
      <c r="C461" s="1373"/>
      <c r="D461" s="1373"/>
      <c r="E461" s="1373"/>
      <c r="F461" s="1373"/>
      <c r="G461" s="1373"/>
      <c r="H461" s="1373"/>
      <c r="I461" s="1373"/>
      <c r="J461" s="1376">
        <f t="shared" si="63"/>
        <v>0</v>
      </c>
      <c r="K461" s="298"/>
      <c r="L461" s="298"/>
      <c r="M461" s="298"/>
      <c r="N461" s="298"/>
      <c r="O461" s="298"/>
      <c r="P461" s="298"/>
      <c r="Q461" s="298"/>
      <c r="R461" s="298"/>
      <c r="S461" s="298"/>
      <c r="T461" s="298"/>
      <c r="U461" s="298"/>
      <c r="V461" s="298"/>
      <c r="W461" s="298"/>
      <c r="X461" s="298"/>
      <c r="Y461" s="298"/>
      <c r="Z461" s="298"/>
      <c r="AA461" s="298"/>
      <c r="AB461" s="298"/>
    </row>
    <row r="462" spans="1:28" ht="15" x14ac:dyDescent="0.2">
      <c r="A462" s="1371" t="s">
        <v>1374</v>
      </c>
      <c r="B462" s="1373">
        <v>40</v>
      </c>
      <c r="C462" s="1373"/>
      <c r="D462" s="1373"/>
      <c r="E462" s="1373"/>
      <c r="F462" s="1373"/>
      <c r="G462" s="1373"/>
      <c r="H462" s="1373"/>
      <c r="I462" s="1373"/>
      <c r="J462" s="1376">
        <f t="shared" si="63"/>
        <v>40</v>
      </c>
      <c r="K462" s="298"/>
      <c r="L462" s="298"/>
      <c r="M462" s="298"/>
      <c r="N462" s="298"/>
      <c r="O462" s="298"/>
      <c r="P462" s="298"/>
      <c r="Q462" s="298"/>
      <c r="R462" s="298"/>
      <c r="S462" s="298"/>
      <c r="T462" s="298"/>
      <c r="U462" s="298"/>
      <c r="V462" s="298"/>
      <c r="W462" s="298"/>
      <c r="X462" s="298"/>
      <c r="Y462" s="298"/>
      <c r="Z462" s="298"/>
      <c r="AA462" s="298"/>
      <c r="AB462" s="298"/>
    </row>
    <row r="463" spans="1:28" ht="21" customHeight="1" x14ac:dyDescent="0.2">
      <c r="A463" s="1371" t="s">
        <v>1998</v>
      </c>
      <c r="B463" s="1373"/>
      <c r="C463" s="1373"/>
      <c r="D463" s="1373"/>
      <c r="E463" s="1373"/>
      <c r="F463" s="1373"/>
      <c r="G463" s="1373"/>
      <c r="H463" s="1373"/>
      <c r="I463" s="1373">
        <v>300</v>
      </c>
      <c r="J463" s="1376">
        <f t="shared" si="63"/>
        <v>300</v>
      </c>
      <c r="K463" s="298"/>
      <c r="L463" s="298"/>
      <c r="M463" s="298"/>
      <c r="N463" s="298"/>
      <c r="O463" s="298"/>
      <c r="P463" s="298"/>
      <c r="Q463" s="298"/>
      <c r="R463" s="298"/>
      <c r="S463" s="298"/>
      <c r="T463" s="298"/>
      <c r="U463" s="298"/>
      <c r="V463" s="298"/>
      <c r="W463" s="298"/>
      <c r="X463" s="298"/>
      <c r="Y463" s="298"/>
      <c r="Z463" s="298"/>
      <c r="AA463" s="298"/>
      <c r="AB463" s="298"/>
    </row>
    <row r="464" spans="1:28" ht="35.25" hidden="1" customHeight="1" x14ac:dyDescent="0.2">
      <c r="A464" s="1371" t="s">
        <v>1999</v>
      </c>
      <c r="B464" s="1373"/>
      <c r="C464" s="1373"/>
      <c r="D464" s="1373"/>
      <c r="E464" s="1373"/>
      <c r="F464" s="1373"/>
      <c r="G464" s="1373">
        <v>100000</v>
      </c>
      <c r="H464" s="1373"/>
      <c r="I464" s="1373">
        <v>25000</v>
      </c>
      <c r="J464" s="1376">
        <f t="shared" si="63"/>
        <v>125000</v>
      </c>
      <c r="K464" s="298"/>
      <c r="L464" s="298"/>
      <c r="M464" s="298"/>
      <c r="N464" s="298"/>
      <c r="O464" s="298"/>
      <c r="P464" s="298"/>
      <c r="Q464" s="298"/>
      <c r="R464" s="298"/>
      <c r="S464" s="298"/>
      <c r="T464" s="298"/>
      <c r="U464" s="298"/>
      <c r="V464" s="298"/>
      <c r="W464" s="298"/>
      <c r="X464" s="298"/>
      <c r="Y464" s="298"/>
      <c r="Z464" s="298"/>
      <c r="AA464" s="298"/>
      <c r="AB464" s="298"/>
    </row>
    <row r="465" spans="1:28" ht="31.5" hidden="1" customHeight="1" x14ac:dyDescent="0.2">
      <c r="A465" s="1371" t="s">
        <v>1999</v>
      </c>
      <c r="B465" s="1373"/>
      <c r="C465" s="1373"/>
      <c r="D465" s="1373"/>
      <c r="E465" s="1373"/>
      <c r="F465" s="1373"/>
      <c r="G465" s="1373"/>
      <c r="H465" s="1373"/>
      <c r="I465" s="1373">
        <v>50000</v>
      </c>
      <c r="J465" s="1376">
        <f t="shared" si="63"/>
        <v>50000</v>
      </c>
      <c r="K465" s="298"/>
      <c r="L465" s="298"/>
      <c r="M465" s="298"/>
      <c r="N465" s="298"/>
      <c r="O465" s="298"/>
      <c r="P465" s="298"/>
      <c r="Q465" s="298"/>
      <c r="R465" s="298"/>
      <c r="S465" s="298"/>
      <c r="T465" s="298"/>
      <c r="U465" s="298"/>
      <c r="V465" s="298"/>
      <c r="W465" s="298"/>
      <c r="X465" s="298"/>
      <c r="Y465" s="298"/>
      <c r="Z465" s="298"/>
      <c r="AA465" s="298"/>
      <c r="AB465" s="298"/>
    </row>
    <row r="466" spans="1:28" ht="31.5" hidden="1" customHeight="1" x14ac:dyDescent="0.2">
      <c r="A466" s="1371" t="s">
        <v>1999</v>
      </c>
      <c r="B466" s="1373"/>
      <c r="C466" s="1373"/>
      <c r="D466" s="1373"/>
      <c r="E466" s="1373"/>
      <c r="F466" s="1373"/>
      <c r="G466" s="1373"/>
      <c r="H466" s="1373"/>
      <c r="I466" s="1373">
        <v>25000</v>
      </c>
      <c r="J466" s="1376">
        <f t="shared" si="63"/>
        <v>25000</v>
      </c>
      <c r="K466" s="298"/>
      <c r="L466" s="298"/>
      <c r="M466" s="298"/>
      <c r="N466" s="298"/>
      <c r="O466" s="298"/>
      <c r="P466" s="298"/>
      <c r="Q466" s="298"/>
      <c r="R466" s="298"/>
      <c r="S466" s="298"/>
      <c r="T466" s="298"/>
      <c r="U466" s="298"/>
      <c r="V466" s="298"/>
      <c r="W466" s="298"/>
      <c r="X466" s="298"/>
      <c r="Y466" s="298"/>
      <c r="Z466" s="298"/>
      <c r="AA466" s="298"/>
      <c r="AB466" s="298"/>
    </row>
    <row r="467" spans="1:28" ht="31.5" customHeight="1" x14ac:dyDescent="0.2">
      <c r="A467" s="1371" t="s">
        <v>2000</v>
      </c>
      <c r="B467" s="1373"/>
      <c r="C467" s="1373"/>
      <c r="D467" s="1373"/>
      <c r="E467" s="1373"/>
      <c r="F467" s="1373"/>
      <c r="G467" s="1373">
        <v>100</v>
      </c>
      <c r="H467" s="1373">
        <f t="shared" ref="H467" si="65">SUM(H464:H466)</f>
        <v>0</v>
      </c>
      <c r="I467" s="1373">
        <v>100</v>
      </c>
      <c r="J467" s="1376">
        <f t="shared" si="63"/>
        <v>200</v>
      </c>
      <c r="K467" s="298"/>
      <c r="L467" s="298"/>
      <c r="M467" s="298"/>
      <c r="N467" s="298"/>
      <c r="O467" s="298"/>
      <c r="P467" s="298"/>
      <c r="Q467" s="298"/>
      <c r="R467" s="298"/>
      <c r="S467" s="298"/>
      <c r="T467" s="298"/>
      <c r="U467" s="298"/>
      <c r="V467" s="298"/>
      <c r="W467" s="298"/>
      <c r="X467" s="298"/>
      <c r="Y467" s="298"/>
      <c r="Z467" s="298"/>
      <c r="AA467" s="298"/>
      <c r="AB467" s="298"/>
    </row>
    <row r="468" spans="1:28" ht="18.600000000000001" hidden="1" customHeight="1" x14ac:dyDescent="0.25">
      <c r="A468" s="1412" t="s">
        <v>1519</v>
      </c>
      <c r="B468" s="1373"/>
      <c r="C468" s="1373"/>
      <c r="D468" s="1373"/>
      <c r="E468" s="1364"/>
      <c r="F468" s="1364"/>
      <c r="G468" s="1393">
        <v>100000</v>
      </c>
      <c r="H468" s="1393"/>
      <c r="I468" s="1364"/>
      <c r="J468" s="1376">
        <f t="shared" si="63"/>
        <v>100000</v>
      </c>
      <c r="K468" s="298"/>
      <c r="L468" s="298"/>
      <c r="M468" s="298"/>
      <c r="N468" s="298"/>
      <c r="O468" s="298"/>
      <c r="P468" s="298"/>
      <c r="Q468" s="298"/>
      <c r="R468" s="298"/>
      <c r="S468" s="298"/>
      <c r="T468" s="298"/>
      <c r="U468" s="298"/>
      <c r="V468" s="298"/>
      <c r="W468" s="298"/>
      <c r="X468" s="298"/>
      <c r="Y468" s="298"/>
      <c r="Z468" s="298"/>
      <c r="AA468" s="298"/>
      <c r="AB468" s="298"/>
    </row>
    <row r="469" spans="1:28" ht="18.600000000000001" hidden="1" customHeight="1" x14ac:dyDescent="0.25">
      <c r="A469" s="1412" t="s">
        <v>1519</v>
      </c>
      <c r="B469" s="1373"/>
      <c r="C469" s="1373"/>
      <c r="D469" s="1373"/>
      <c r="E469" s="1364"/>
      <c r="F469" s="1364"/>
      <c r="G469" s="1393">
        <v>200000</v>
      </c>
      <c r="H469" s="1393"/>
      <c r="I469" s="1364"/>
      <c r="J469" s="1376">
        <f t="shared" si="63"/>
        <v>200000</v>
      </c>
      <c r="K469" s="298"/>
      <c r="L469" s="298"/>
      <c r="M469" s="298"/>
      <c r="N469" s="298"/>
      <c r="O469" s="298"/>
      <c r="P469" s="298"/>
      <c r="Q469" s="298"/>
      <c r="R469" s="298"/>
      <c r="S469" s="298"/>
      <c r="T469" s="298"/>
      <c r="U469" s="298"/>
      <c r="V469" s="298"/>
      <c r="W469" s="298"/>
      <c r="X469" s="298"/>
      <c r="Y469" s="298"/>
      <c r="Z469" s="298"/>
      <c r="AA469" s="298"/>
      <c r="AB469" s="298"/>
    </row>
    <row r="470" spans="1:28" ht="18.600000000000001" customHeight="1" x14ac:dyDescent="0.25">
      <c r="A470" s="1412" t="s">
        <v>2001</v>
      </c>
      <c r="B470" s="1373"/>
      <c r="C470" s="1373"/>
      <c r="D470" s="1373"/>
      <c r="E470" s="1373"/>
      <c r="F470" s="1373"/>
      <c r="G470" s="1373">
        <v>300</v>
      </c>
      <c r="H470" s="1373">
        <f t="shared" ref="H470" si="66">SUM(H468:H469)</f>
        <v>0</v>
      </c>
      <c r="I470" s="1373"/>
      <c r="J470" s="1376">
        <f t="shared" si="63"/>
        <v>300</v>
      </c>
      <c r="K470" s="298"/>
      <c r="L470" s="298"/>
      <c r="M470" s="298"/>
      <c r="N470" s="298"/>
      <c r="O470" s="298"/>
      <c r="P470" s="298"/>
      <c r="Q470" s="298"/>
      <c r="R470" s="298"/>
      <c r="S470" s="298"/>
      <c r="T470" s="298"/>
      <c r="U470" s="298"/>
      <c r="V470" s="298"/>
      <c r="W470" s="298"/>
      <c r="X470" s="298"/>
      <c r="Y470" s="298"/>
      <c r="Z470" s="298"/>
      <c r="AA470" s="298"/>
      <c r="AB470" s="298"/>
    </row>
    <row r="471" spans="1:28" ht="18" hidden="1" customHeight="1" x14ac:dyDescent="0.2">
      <c r="A471" s="1371" t="s">
        <v>1053</v>
      </c>
      <c r="B471" s="1373"/>
      <c r="C471" s="1373"/>
      <c r="D471" s="1373"/>
      <c r="E471" s="1373"/>
      <c r="F471" s="1373"/>
      <c r="G471" s="1373"/>
      <c r="H471" s="1373"/>
      <c r="I471" s="1373"/>
      <c r="J471" s="1376">
        <f t="shared" si="63"/>
        <v>0</v>
      </c>
      <c r="K471" s="298"/>
      <c r="L471" s="298"/>
      <c r="M471" s="298"/>
      <c r="N471" s="298"/>
      <c r="O471" s="298"/>
      <c r="P471" s="298"/>
      <c r="Q471" s="298"/>
      <c r="R471" s="298"/>
      <c r="S471" s="298"/>
      <c r="T471" s="298"/>
      <c r="U471" s="298"/>
      <c r="V471" s="298"/>
      <c r="W471" s="298"/>
      <c r="X471" s="298"/>
      <c r="Y471" s="298"/>
      <c r="Z471" s="298"/>
      <c r="AA471" s="298"/>
      <c r="AB471" s="298"/>
    </row>
    <row r="472" spans="1:28" ht="15" hidden="1" x14ac:dyDescent="0.2">
      <c r="A472" s="1371" t="s">
        <v>1117</v>
      </c>
      <c r="B472" s="1373"/>
      <c r="C472" s="1373"/>
      <c r="D472" s="1373"/>
      <c r="E472" s="1373"/>
      <c r="F472" s="1373"/>
      <c r="G472" s="1373"/>
      <c r="H472" s="1373"/>
      <c r="I472" s="1373"/>
      <c r="J472" s="1376">
        <f t="shared" si="63"/>
        <v>0</v>
      </c>
      <c r="K472" s="298"/>
      <c r="L472" s="298"/>
      <c r="M472" s="298"/>
      <c r="N472" s="298"/>
      <c r="O472" s="298"/>
      <c r="P472" s="298"/>
      <c r="Q472" s="298"/>
      <c r="R472" s="298"/>
      <c r="S472" s="298"/>
      <c r="T472" s="298"/>
      <c r="U472" s="298"/>
      <c r="V472" s="298"/>
      <c r="W472" s="298"/>
      <c r="X472" s="298"/>
      <c r="Y472" s="298"/>
      <c r="Z472" s="298"/>
      <c r="AA472" s="298"/>
      <c r="AB472" s="298"/>
    </row>
    <row r="473" spans="1:28" ht="15" hidden="1" x14ac:dyDescent="0.2">
      <c r="A473" s="1371" t="s">
        <v>1054</v>
      </c>
      <c r="B473" s="1373"/>
      <c r="C473" s="1373"/>
      <c r="D473" s="1373"/>
      <c r="E473" s="1373"/>
      <c r="F473" s="1373"/>
      <c r="G473" s="1373"/>
      <c r="H473" s="1373"/>
      <c r="I473" s="1373"/>
      <c r="J473" s="1376">
        <f t="shared" si="63"/>
        <v>0</v>
      </c>
      <c r="K473" s="298"/>
      <c r="L473" s="298"/>
      <c r="M473" s="298"/>
      <c r="N473" s="298"/>
      <c r="O473" s="298"/>
      <c r="P473" s="298"/>
      <c r="Q473" s="298"/>
      <c r="R473" s="298"/>
      <c r="S473" s="298"/>
      <c r="T473" s="298"/>
      <c r="U473" s="298"/>
      <c r="V473" s="298"/>
      <c r="W473" s="298"/>
      <c r="X473" s="298"/>
      <c r="Y473" s="298"/>
      <c r="Z473" s="298"/>
      <c r="AA473" s="298"/>
      <c r="AB473" s="298"/>
    </row>
    <row r="474" spans="1:28" ht="30" x14ac:dyDescent="0.2">
      <c r="A474" s="1371" t="s">
        <v>2002</v>
      </c>
      <c r="B474" s="1373"/>
      <c r="C474" s="1373"/>
      <c r="D474" s="1373"/>
      <c r="E474" s="1373"/>
      <c r="F474" s="1373"/>
      <c r="G474" s="1373">
        <v>200</v>
      </c>
      <c r="H474" s="1373"/>
      <c r="I474" s="1373"/>
      <c r="J474" s="1376">
        <f t="shared" si="63"/>
        <v>200</v>
      </c>
      <c r="K474" s="298"/>
      <c r="L474" s="298"/>
      <c r="M474" s="298"/>
      <c r="N474" s="298"/>
      <c r="O474" s="298"/>
      <c r="P474" s="298"/>
      <c r="Q474" s="298"/>
      <c r="R474" s="298"/>
      <c r="S474" s="298"/>
      <c r="T474" s="298"/>
      <c r="U474" s="298"/>
      <c r="V474" s="298"/>
      <c r="W474" s="298"/>
      <c r="X474" s="298"/>
      <c r="Y474" s="298"/>
      <c r="Z474" s="298"/>
      <c r="AA474" s="298"/>
      <c r="AB474" s="298"/>
    </row>
    <row r="475" spans="1:28" ht="15" hidden="1" x14ac:dyDescent="0.2">
      <c r="A475" s="1362" t="s">
        <v>1055</v>
      </c>
      <c r="B475" s="1373"/>
      <c r="C475" s="1373"/>
      <c r="D475" s="1393"/>
      <c r="E475" s="1364"/>
      <c r="F475" s="1364"/>
      <c r="G475" s="1393"/>
      <c r="H475" s="1393"/>
      <c r="I475" s="1364"/>
      <c r="J475" s="1376">
        <f t="shared" si="63"/>
        <v>0</v>
      </c>
      <c r="K475" s="298"/>
      <c r="L475" s="298"/>
      <c r="M475" s="298"/>
      <c r="N475" s="298"/>
      <c r="O475" s="298"/>
      <c r="P475" s="298"/>
      <c r="Q475" s="298"/>
      <c r="R475" s="298"/>
      <c r="S475" s="298"/>
      <c r="T475" s="298"/>
      <c r="U475" s="298"/>
      <c r="V475" s="298"/>
      <c r="W475" s="298"/>
      <c r="X475" s="298"/>
      <c r="Y475" s="298"/>
      <c r="Z475" s="298"/>
      <c r="AA475" s="298"/>
      <c r="AB475" s="298"/>
    </row>
    <row r="476" spans="1:28" ht="21" customHeight="1" x14ac:dyDescent="0.2">
      <c r="A476" s="1362" t="s">
        <v>2003</v>
      </c>
      <c r="B476" s="1373"/>
      <c r="C476" s="1373"/>
      <c r="D476" s="1373"/>
      <c r="E476" s="1373"/>
      <c r="F476" s="1373"/>
      <c r="G476" s="1373">
        <v>700</v>
      </c>
      <c r="H476" s="1373"/>
      <c r="I476" s="1373"/>
      <c r="J476" s="1376">
        <f t="shared" si="63"/>
        <v>700</v>
      </c>
      <c r="K476" s="298"/>
      <c r="L476" s="298"/>
      <c r="M476" s="298"/>
      <c r="N476" s="298"/>
      <c r="O476" s="298"/>
      <c r="P476" s="298"/>
      <c r="Q476" s="298"/>
      <c r="R476" s="298"/>
      <c r="S476" s="298"/>
      <c r="T476" s="298"/>
      <c r="U476" s="298"/>
      <c r="V476" s="298"/>
      <c r="W476" s="298"/>
      <c r="X476" s="298"/>
      <c r="Y476" s="298"/>
      <c r="Z476" s="298"/>
      <c r="AA476" s="298"/>
      <c r="AB476" s="298"/>
    </row>
    <row r="477" spans="1:28" ht="15" hidden="1" x14ac:dyDescent="0.2">
      <c r="A477" s="1371" t="s">
        <v>1057</v>
      </c>
      <c r="B477" s="1373"/>
      <c r="C477" s="1373"/>
      <c r="D477" s="1393"/>
      <c r="E477" s="1364"/>
      <c r="F477" s="1364"/>
      <c r="G477" s="1393"/>
      <c r="H477" s="1393"/>
      <c r="I477" s="1413"/>
      <c r="J477" s="1376">
        <f t="shared" si="63"/>
        <v>0</v>
      </c>
      <c r="K477" s="298"/>
      <c r="L477" s="298"/>
      <c r="M477" s="298"/>
      <c r="N477" s="298"/>
      <c r="O477" s="298"/>
      <c r="P477" s="298"/>
      <c r="Q477" s="298"/>
      <c r="R477" s="298"/>
      <c r="S477" s="298"/>
      <c r="T477" s="298"/>
      <c r="U477" s="298"/>
      <c r="V477" s="298"/>
      <c r="W477" s="298"/>
      <c r="X477" s="298"/>
      <c r="Y477" s="298"/>
      <c r="Z477" s="298"/>
      <c r="AA477" s="298"/>
      <c r="AB477" s="298"/>
    </row>
    <row r="478" spans="1:28" ht="15" hidden="1" x14ac:dyDescent="0.2">
      <c r="A478" s="1371" t="s">
        <v>1056</v>
      </c>
      <c r="B478" s="1373"/>
      <c r="C478" s="1373"/>
      <c r="D478" s="1393"/>
      <c r="E478" s="1364"/>
      <c r="F478" s="1364"/>
      <c r="G478" s="1393"/>
      <c r="H478" s="1393"/>
      <c r="I478" s="1413"/>
      <c r="J478" s="1376">
        <f t="shared" si="63"/>
        <v>0</v>
      </c>
      <c r="K478" s="298"/>
      <c r="L478" s="298"/>
      <c r="M478" s="298"/>
      <c r="N478" s="298"/>
      <c r="O478" s="298"/>
      <c r="P478" s="298"/>
      <c r="Q478" s="298"/>
      <c r="R478" s="298"/>
      <c r="S478" s="298"/>
      <c r="T478" s="298"/>
      <c r="U478" s="298"/>
      <c r="V478" s="298"/>
      <c r="W478" s="298"/>
      <c r="X478" s="298"/>
      <c r="Y478" s="298"/>
      <c r="Z478" s="298"/>
      <c r="AA478" s="298"/>
      <c r="AB478" s="298"/>
    </row>
    <row r="479" spans="1:28" ht="15" hidden="1" x14ac:dyDescent="0.2">
      <c r="A479" s="1371" t="s">
        <v>1058</v>
      </c>
      <c r="B479" s="1373"/>
      <c r="C479" s="1373"/>
      <c r="D479" s="1393"/>
      <c r="E479" s="1364"/>
      <c r="F479" s="1364"/>
      <c r="G479" s="1393"/>
      <c r="H479" s="1393"/>
      <c r="I479" s="1413"/>
      <c r="J479" s="1376">
        <f t="shared" si="63"/>
        <v>0</v>
      </c>
      <c r="K479" s="298"/>
      <c r="L479" s="298"/>
      <c r="M479" s="298"/>
      <c r="N479" s="298"/>
      <c r="O479" s="298"/>
      <c r="P479" s="298"/>
      <c r="Q479" s="298"/>
      <c r="R479" s="298"/>
      <c r="S479" s="298"/>
      <c r="T479" s="298"/>
      <c r="U479" s="298"/>
      <c r="V479" s="298"/>
      <c r="W479" s="298"/>
      <c r="X479" s="298"/>
      <c r="Y479" s="298"/>
      <c r="Z479" s="298"/>
      <c r="AA479" s="298"/>
      <c r="AB479" s="298"/>
    </row>
    <row r="480" spans="1:28" ht="30" hidden="1" x14ac:dyDescent="0.2">
      <c r="A480" s="1395" t="s">
        <v>2004</v>
      </c>
      <c r="B480" s="1373"/>
      <c r="C480" s="1373">
        <v>100000</v>
      </c>
      <c r="D480" s="1373"/>
      <c r="E480" s="1373"/>
      <c r="F480" s="1373"/>
      <c r="G480" s="1373"/>
      <c r="H480" s="1373"/>
      <c r="I480" s="1373"/>
      <c r="J480" s="1376">
        <f t="shared" si="63"/>
        <v>100000</v>
      </c>
      <c r="K480" s="298"/>
      <c r="L480" s="298"/>
      <c r="M480" s="298"/>
      <c r="N480" s="298"/>
      <c r="O480" s="298"/>
      <c r="P480" s="298"/>
      <c r="Q480" s="298"/>
      <c r="R480" s="298"/>
      <c r="S480" s="298"/>
      <c r="T480" s="298"/>
      <c r="U480" s="298"/>
      <c r="V480" s="298"/>
      <c r="W480" s="298"/>
      <c r="X480" s="298"/>
      <c r="Y480" s="298"/>
      <c r="Z480" s="298"/>
      <c r="AA480" s="298"/>
      <c r="AB480" s="298"/>
    </row>
    <row r="481" spans="1:28" ht="30" hidden="1" x14ac:dyDescent="0.2">
      <c r="A481" s="1395" t="s">
        <v>2004</v>
      </c>
      <c r="B481" s="1373"/>
      <c r="C481" s="1373">
        <v>50000</v>
      </c>
      <c r="D481" s="1373"/>
      <c r="E481" s="1373"/>
      <c r="F481" s="1373"/>
      <c r="G481" s="1373"/>
      <c r="H481" s="1373"/>
      <c r="I481" s="1373"/>
      <c r="J481" s="1376">
        <f t="shared" si="63"/>
        <v>50000</v>
      </c>
      <c r="K481" s="298"/>
      <c r="L481" s="298"/>
      <c r="M481" s="298"/>
      <c r="N481" s="298"/>
      <c r="O481" s="298"/>
      <c r="P481" s="298"/>
      <c r="Q481" s="298"/>
      <c r="R481" s="298"/>
      <c r="S481" s="298"/>
      <c r="T481" s="298"/>
      <c r="U481" s="298"/>
      <c r="V481" s="298"/>
      <c r="W481" s="298"/>
      <c r="X481" s="298"/>
      <c r="Y481" s="298"/>
      <c r="Z481" s="298"/>
      <c r="AA481" s="298"/>
      <c r="AB481" s="298"/>
    </row>
    <row r="482" spans="1:28" ht="30" x14ac:dyDescent="0.2">
      <c r="A482" s="1395" t="s">
        <v>2004</v>
      </c>
      <c r="B482" s="1373"/>
      <c r="C482" s="1373">
        <v>150</v>
      </c>
      <c r="D482" s="1373"/>
      <c r="E482" s="1373"/>
      <c r="F482" s="1373"/>
      <c r="G482" s="1373"/>
      <c r="H482" s="1373"/>
      <c r="I482" s="1373"/>
      <c r="J482" s="1376">
        <f t="shared" si="63"/>
        <v>150</v>
      </c>
      <c r="K482" s="298"/>
      <c r="L482" s="298"/>
      <c r="M482" s="298"/>
      <c r="N482" s="298"/>
      <c r="O482" s="298"/>
      <c r="P482" s="298"/>
      <c r="Q482" s="298"/>
      <c r="R482" s="298"/>
      <c r="S482" s="298"/>
      <c r="T482" s="298"/>
      <c r="U482" s="298"/>
      <c r="V482" s="298"/>
      <c r="W482" s="298"/>
      <c r="X482" s="298"/>
      <c r="Y482" s="298"/>
      <c r="Z482" s="298"/>
      <c r="AA482" s="298"/>
      <c r="AB482" s="298"/>
    </row>
    <row r="483" spans="1:28" ht="15" hidden="1" x14ac:dyDescent="0.2">
      <c r="A483" s="1394" t="s">
        <v>2005</v>
      </c>
      <c r="B483" s="1373"/>
      <c r="C483" s="1373">
        <v>125000</v>
      </c>
      <c r="D483" s="1393"/>
      <c r="E483" s="1364"/>
      <c r="F483" s="1364"/>
      <c r="G483" s="1393">
        <v>100000</v>
      </c>
      <c r="H483" s="1393"/>
      <c r="I483" s="1364">
        <v>25000</v>
      </c>
      <c r="J483" s="1376">
        <f t="shared" si="63"/>
        <v>250000</v>
      </c>
      <c r="K483" s="298"/>
      <c r="L483" s="298"/>
      <c r="M483" s="298"/>
      <c r="N483" s="298"/>
      <c r="O483" s="298"/>
      <c r="P483" s="298"/>
      <c r="Q483" s="298"/>
      <c r="R483" s="298"/>
      <c r="S483" s="298"/>
      <c r="T483" s="298"/>
      <c r="U483" s="298"/>
      <c r="V483" s="298"/>
      <c r="W483" s="298"/>
      <c r="X483" s="298"/>
      <c r="Y483" s="298"/>
      <c r="Z483" s="298"/>
      <c r="AA483" s="298"/>
      <c r="AB483" s="298"/>
    </row>
    <row r="484" spans="1:28" ht="15" hidden="1" x14ac:dyDescent="0.2">
      <c r="A484" s="1394" t="s">
        <v>2005</v>
      </c>
      <c r="B484" s="1373"/>
      <c r="C484" s="1373">
        <v>62500</v>
      </c>
      <c r="D484" s="1393"/>
      <c r="E484" s="1364"/>
      <c r="F484" s="1364"/>
      <c r="G484" s="1393"/>
      <c r="H484" s="1393"/>
      <c r="I484" s="1364">
        <v>12500</v>
      </c>
      <c r="J484" s="1376">
        <f t="shared" si="63"/>
        <v>75000</v>
      </c>
      <c r="K484" s="298"/>
      <c r="L484" s="298"/>
      <c r="M484" s="298"/>
      <c r="N484" s="298"/>
      <c r="O484" s="298"/>
      <c r="P484" s="298"/>
      <c r="Q484" s="298"/>
      <c r="R484" s="298"/>
      <c r="S484" s="298"/>
      <c r="T484" s="298"/>
      <c r="U484" s="298"/>
      <c r="V484" s="298"/>
      <c r="W484" s="298"/>
      <c r="X484" s="298"/>
      <c r="Y484" s="298"/>
      <c r="Z484" s="298"/>
      <c r="AA484" s="298"/>
      <c r="AB484" s="298"/>
    </row>
    <row r="485" spans="1:28" ht="15" hidden="1" x14ac:dyDescent="0.2">
      <c r="A485" s="1394" t="s">
        <v>2005</v>
      </c>
      <c r="B485" s="1373"/>
      <c r="C485" s="1373">
        <v>62500</v>
      </c>
      <c r="D485" s="1393"/>
      <c r="E485" s="1364"/>
      <c r="F485" s="1364"/>
      <c r="G485" s="1393"/>
      <c r="H485" s="1393"/>
      <c r="I485" s="1364">
        <v>12500</v>
      </c>
      <c r="J485" s="1376">
        <f t="shared" si="63"/>
        <v>75000</v>
      </c>
      <c r="K485" s="298"/>
      <c r="L485" s="298"/>
      <c r="M485" s="298"/>
      <c r="N485" s="298"/>
      <c r="O485" s="298"/>
      <c r="P485" s="298"/>
      <c r="Q485" s="298"/>
      <c r="R485" s="298"/>
      <c r="S485" s="298"/>
      <c r="T485" s="298"/>
      <c r="U485" s="298"/>
      <c r="V485" s="298"/>
      <c r="W485" s="298"/>
      <c r="X485" s="298"/>
      <c r="Y485" s="298"/>
      <c r="Z485" s="298"/>
      <c r="AA485" s="298"/>
      <c r="AB485" s="298"/>
    </row>
    <row r="486" spans="1:28" ht="15" x14ac:dyDescent="0.2">
      <c r="A486" s="1394" t="s">
        <v>2005</v>
      </c>
      <c r="B486" s="1373"/>
      <c r="C486" s="1373">
        <v>250</v>
      </c>
      <c r="D486" s="1373"/>
      <c r="E486" s="1373"/>
      <c r="F486" s="1373"/>
      <c r="G486" s="1373">
        <v>100</v>
      </c>
      <c r="H486" s="1373">
        <f t="shared" ref="H486" si="67">SUM(H483:H485)</f>
        <v>0</v>
      </c>
      <c r="I486" s="1373">
        <v>50</v>
      </c>
      <c r="J486" s="1376">
        <f t="shared" si="63"/>
        <v>400</v>
      </c>
      <c r="K486" s="298"/>
      <c r="L486" s="298"/>
      <c r="M486" s="298"/>
      <c r="N486" s="298"/>
      <c r="O486" s="298"/>
      <c r="P486" s="298"/>
      <c r="Q486" s="298"/>
      <c r="R486" s="298"/>
      <c r="S486" s="298"/>
      <c r="T486" s="298"/>
      <c r="U486" s="298"/>
      <c r="V486" s="298"/>
      <c r="W486" s="298"/>
      <c r="X486" s="298"/>
      <c r="Y486" s="298"/>
      <c r="Z486" s="298"/>
      <c r="AA486" s="298"/>
      <c r="AB486" s="298"/>
    </row>
    <row r="487" spans="1:28" ht="15" hidden="1" x14ac:dyDescent="0.2">
      <c r="A487" s="1362" t="s">
        <v>1059</v>
      </c>
      <c r="B487" s="1373"/>
      <c r="C487" s="1373"/>
      <c r="D487" s="1373"/>
      <c r="E487" s="1364"/>
      <c r="F487" s="1364"/>
      <c r="G487" s="1393"/>
      <c r="H487" s="1393"/>
      <c r="I487" s="1364"/>
      <c r="J487" s="1376">
        <f t="shared" si="63"/>
        <v>0</v>
      </c>
      <c r="K487" s="298"/>
      <c r="L487" s="298"/>
      <c r="M487" s="298"/>
      <c r="N487" s="298"/>
      <c r="O487" s="298"/>
      <c r="P487" s="298"/>
      <c r="Q487" s="298"/>
      <c r="R487" s="298"/>
      <c r="S487" s="298"/>
      <c r="T487" s="298"/>
      <c r="U487" s="298"/>
      <c r="V487" s="298"/>
      <c r="W487" s="298"/>
      <c r="X487" s="298"/>
      <c r="Y487" s="298"/>
      <c r="Z487" s="298"/>
      <c r="AA487" s="298"/>
      <c r="AB487" s="298"/>
    </row>
    <row r="488" spans="1:28" ht="15" hidden="1" x14ac:dyDescent="0.2">
      <c r="A488" s="1371" t="s">
        <v>1299</v>
      </c>
      <c r="B488" s="1373"/>
      <c r="C488" s="1373"/>
      <c r="D488" s="1393"/>
      <c r="E488" s="1364"/>
      <c r="F488" s="1364"/>
      <c r="G488" s="1393"/>
      <c r="H488" s="1393"/>
      <c r="I488" s="1413"/>
      <c r="J488" s="1376">
        <f t="shared" si="63"/>
        <v>0</v>
      </c>
      <c r="K488" s="298"/>
      <c r="L488" s="298"/>
      <c r="M488" s="298"/>
      <c r="N488" s="298"/>
      <c r="O488" s="298"/>
      <c r="P488" s="298"/>
      <c r="Q488" s="298"/>
      <c r="R488" s="298"/>
      <c r="S488" s="298"/>
      <c r="T488" s="298"/>
      <c r="U488" s="298"/>
      <c r="V488" s="298"/>
      <c r="W488" s="298"/>
      <c r="X488" s="298"/>
      <c r="Y488" s="298"/>
      <c r="Z488" s="298"/>
      <c r="AA488" s="298"/>
      <c r="AB488" s="298"/>
    </row>
    <row r="489" spans="1:28" ht="15" hidden="1" x14ac:dyDescent="0.2">
      <c r="A489" s="1362" t="s">
        <v>1060</v>
      </c>
      <c r="B489" s="1373"/>
      <c r="C489" s="1373"/>
      <c r="D489" s="1373"/>
      <c r="E489" s="1373"/>
      <c r="F489" s="1373"/>
      <c r="G489" s="1373"/>
      <c r="H489" s="1373"/>
      <c r="I489" s="1373"/>
      <c r="J489" s="1376">
        <f t="shared" si="63"/>
        <v>0</v>
      </c>
      <c r="K489" s="298"/>
      <c r="L489" s="298"/>
      <c r="M489" s="298"/>
      <c r="N489" s="298"/>
      <c r="O489" s="298"/>
      <c r="P489" s="298"/>
      <c r="Q489" s="298"/>
      <c r="R489" s="298"/>
      <c r="S489" s="298"/>
      <c r="T489" s="298"/>
      <c r="U489" s="298"/>
      <c r="V489" s="298"/>
      <c r="W489" s="298"/>
      <c r="X489" s="298"/>
      <c r="Y489" s="298"/>
      <c r="Z489" s="298"/>
      <c r="AA489" s="298"/>
      <c r="AB489" s="298"/>
    </row>
    <row r="490" spans="1:28" ht="15" hidden="1" x14ac:dyDescent="0.2">
      <c r="A490" s="1362" t="s">
        <v>2006</v>
      </c>
      <c r="B490" s="1403"/>
      <c r="C490" s="1373">
        <v>150000</v>
      </c>
      <c r="D490" s="1403"/>
      <c r="E490" s="1403"/>
      <c r="F490" s="1403"/>
      <c r="G490" s="1403"/>
      <c r="H490" s="1403"/>
      <c r="I490" s="1403"/>
      <c r="J490" s="1376">
        <f t="shared" si="63"/>
        <v>150000</v>
      </c>
    </row>
    <row r="491" spans="1:28" ht="15" hidden="1" x14ac:dyDescent="0.2">
      <c r="A491" s="1362" t="s">
        <v>2006</v>
      </c>
      <c r="B491" s="1403"/>
      <c r="C491" s="1373">
        <v>75000</v>
      </c>
      <c r="D491" s="1403"/>
      <c r="E491" s="1403"/>
      <c r="F491" s="1403"/>
      <c r="G491" s="1403"/>
      <c r="H491" s="1403"/>
      <c r="I491" s="1403"/>
      <c r="J491" s="1376">
        <f t="shared" si="63"/>
        <v>75000</v>
      </c>
    </row>
    <row r="492" spans="1:28" ht="15" hidden="1" x14ac:dyDescent="0.2">
      <c r="A492" s="1362" t="s">
        <v>2006</v>
      </c>
      <c r="B492" s="1403"/>
      <c r="C492" s="1373">
        <v>75000</v>
      </c>
      <c r="D492" s="1403"/>
      <c r="E492" s="1403"/>
      <c r="F492" s="1403"/>
      <c r="G492" s="1403"/>
      <c r="H492" s="1403"/>
      <c r="I492" s="1403"/>
      <c r="J492" s="1376">
        <f t="shared" si="63"/>
        <v>75000</v>
      </c>
    </row>
    <row r="493" spans="1:28" ht="15" x14ac:dyDescent="0.25">
      <c r="A493" s="1362" t="s">
        <v>2006</v>
      </c>
      <c r="B493" s="1403"/>
      <c r="C493" s="1414">
        <v>300</v>
      </c>
      <c r="D493" s="1403"/>
      <c r="E493" s="1403"/>
      <c r="F493" s="1403"/>
      <c r="G493" s="1403"/>
      <c r="H493" s="1403"/>
      <c r="I493" s="1403"/>
      <c r="J493" s="1376">
        <f t="shared" si="63"/>
        <v>300</v>
      </c>
    </row>
    <row r="494" spans="1:28" ht="30" hidden="1" x14ac:dyDescent="0.2">
      <c r="A494" s="1362" t="s">
        <v>1132</v>
      </c>
      <c r="B494" s="1364"/>
      <c r="C494" s="1364">
        <v>3250000</v>
      </c>
      <c r="D494" s="1364"/>
      <c r="E494" s="1364"/>
      <c r="F494" s="1364"/>
      <c r="G494" s="1364"/>
      <c r="H494" s="1364"/>
      <c r="I494" s="1364">
        <v>400000</v>
      </c>
      <c r="J494" s="1376">
        <f t="shared" si="63"/>
        <v>3650000</v>
      </c>
      <c r="K494" s="298"/>
      <c r="L494" s="298"/>
      <c r="M494" s="298"/>
      <c r="N494" s="298"/>
      <c r="O494" s="298"/>
      <c r="P494" s="298"/>
      <c r="Q494" s="298"/>
      <c r="R494" s="298"/>
      <c r="S494" s="298"/>
      <c r="T494" s="298"/>
      <c r="U494" s="298"/>
      <c r="V494" s="298"/>
      <c r="W494" s="298"/>
      <c r="X494" s="298"/>
      <c r="Y494" s="298"/>
      <c r="Z494" s="298"/>
      <c r="AA494" s="298"/>
      <c r="AB494" s="298"/>
    </row>
    <row r="495" spans="1:28" ht="30" hidden="1" x14ac:dyDescent="0.2">
      <c r="A495" s="1362" t="s">
        <v>1132</v>
      </c>
      <c r="B495" s="1364"/>
      <c r="C495" s="1364"/>
      <c r="D495" s="1364"/>
      <c r="E495" s="1364"/>
      <c r="F495" s="1364"/>
      <c r="G495" s="1364"/>
      <c r="H495" s="1364"/>
      <c r="I495" s="1364">
        <v>17500000</v>
      </c>
      <c r="J495" s="1376">
        <f t="shared" si="63"/>
        <v>17500000</v>
      </c>
      <c r="K495" s="298"/>
      <c r="L495" s="298"/>
      <c r="M495" s="298"/>
      <c r="N495" s="298"/>
      <c r="O495" s="298"/>
      <c r="P495" s="298"/>
      <c r="Q495" s="298"/>
      <c r="R495" s="298"/>
      <c r="S495" s="298"/>
      <c r="T495" s="298"/>
      <c r="U495" s="298"/>
      <c r="V495" s="298"/>
      <c r="W495" s="298"/>
      <c r="X495" s="298"/>
      <c r="Y495" s="298"/>
      <c r="Z495" s="298"/>
      <c r="AA495" s="298"/>
      <c r="AB495" s="298"/>
    </row>
    <row r="496" spans="1:28" ht="30" hidden="1" x14ac:dyDescent="0.2">
      <c r="A496" s="1362" t="s">
        <v>1132</v>
      </c>
      <c r="B496" s="1364"/>
      <c r="C496" s="1364">
        <v>3250000</v>
      </c>
      <c r="D496" s="1364"/>
      <c r="E496" s="1364"/>
      <c r="F496" s="1364"/>
      <c r="G496" s="1364"/>
      <c r="H496" s="1364"/>
      <c r="I496" s="1364">
        <v>27500000</v>
      </c>
      <c r="J496" s="1376">
        <f t="shared" si="63"/>
        <v>30750000</v>
      </c>
      <c r="K496" s="298"/>
      <c r="L496" s="298"/>
      <c r="M496" s="298"/>
      <c r="N496" s="298"/>
      <c r="O496" s="298"/>
      <c r="P496" s="298"/>
      <c r="Q496" s="298"/>
      <c r="R496" s="298"/>
      <c r="S496" s="298"/>
      <c r="T496" s="298"/>
      <c r="U496" s="298"/>
      <c r="V496" s="298"/>
      <c r="W496" s="298"/>
      <c r="X496" s="298"/>
      <c r="Y496" s="298"/>
      <c r="Z496" s="298"/>
      <c r="AA496" s="298"/>
      <c r="AB496" s="298"/>
    </row>
    <row r="497" spans="1:28" ht="30" hidden="1" x14ac:dyDescent="0.2">
      <c r="A497" s="1362" t="s">
        <v>1132</v>
      </c>
      <c r="B497" s="1364"/>
      <c r="C497" s="1364"/>
      <c r="D497" s="1364"/>
      <c r="E497" s="1364"/>
      <c r="F497" s="1364"/>
      <c r="G497" s="1364"/>
      <c r="H497" s="1364"/>
      <c r="I497" s="1364">
        <v>400000</v>
      </c>
      <c r="J497" s="1376">
        <f t="shared" si="63"/>
        <v>400000</v>
      </c>
      <c r="K497" s="298"/>
      <c r="L497" s="298"/>
      <c r="M497" s="298"/>
      <c r="N497" s="298"/>
      <c r="O497" s="298"/>
      <c r="P497" s="298"/>
      <c r="Q497" s="298"/>
      <c r="R497" s="298"/>
      <c r="S497" s="298"/>
      <c r="T497" s="298"/>
      <c r="U497" s="298"/>
      <c r="V497" s="298"/>
      <c r="W497" s="298"/>
      <c r="X497" s="298"/>
      <c r="Y497" s="298"/>
      <c r="Z497" s="298"/>
      <c r="AA497" s="298"/>
      <c r="AB497" s="298"/>
    </row>
    <row r="498" spans="1:28" ht="30" hidden="1" x14ac:dyDescent="0.2">
      <c r="A498" s="1362" t="s">
        <v>1132</v>
      </c>
      <c r="B498" s="1364"/>
      <c r="C498" s="1364"/>
      <c r="D498" s="1364"/>
      <c r="E498" s="1364"/>
      <c r="F498" s="1364"/>
      <c r="G498" s="1364"/>
      <c r="H498" s="1364"/>
      <c r="I498" s="1364">
        <v>-24360</v>
      </c>
      <c r="J498" s="1376">
        <f t="shared" si="63"/>
        <v>-24360</v>
      </c>
      <c r="K498" s="298"/>
      <c r="L498" s="298"/>
      <c r="M498" s="298"/>
      <c r="N498" s="298"/>
      <c r="O498" s="298"/>
      <c r="P498" s="298"/>
      <c r="Q498" s="298"/>
      <c r="R498" s="298"/>
      <c r="S498" s="298"/>
      <c r="T498" s="298"/>
      <c r="U498" s="298"/>
      <c r="V498" s="298"/>
      <c r="W498" s="298"/>
      <c r="X498" s="298"/>
      <c r="Y498" s="298"/>
      <c r="Z498" s="298"/>
      <c r="AA498" s="298"/>
      <c r="AB498" s="298"/>
    </row>
    <row r="499" spans="1:28" ht="30" x14ac:dyDescent="0.2">
      <c r="A499" s="1362" t="s">
        <v>1132</v>
      </c>
      <c r="B499" s="1364"/>
      <c r="C499" s="1364">
        <v>6500</v>
      </c>
      <c r="D499" s="1364"/>
      <c r="E499" s="1364"/>
      <c r="F499" s="1364"/>
      <c r="G499" s="1364"/>
      <c r="H499" s="1364">
        <f t="shared" ref="H499" si="68">SUM(H494:H498)</f>
        <v>0</v>
      </c>
      <c r="I499" s="1364">
        <v>45775</v>
      </c>
      <c r="J499" s="1376">
        <f t="shared" si="63"/>
        <v>52275</v>
      </c>
      <c r="K499" s="298"/>
      <c r="L499" s="298"/>
      <c r="M499" s="298"/>
      <c r="N499" s="298"/>
      <c r="O499" s="298"/>
      <c r="P499" s="298"/>
      <c r="Q499" s="298"/>
      <c r="R499" s="298"/>
      <c r="S499" s="298"/>
      <c r="T499" s="298"/>
      <c r="U499" s="298"/>
      <c r="V499" s="298"/>
      <c r="W499" s="298"/>
      <c r="X499" s="298"/>
      <c r="Y499" s="298"/>
      <c r="Z499" s="298"/>
      <c r="AA499" s="298"/>
      <c r="AB499" s="298"/>
    </row>
    <row r="500" spans="1:28" ht="19.899999999999999" customHeight="1" x14ac:dyDescent="0.2">
      <c r="A500" s="1362" t="s">
        <v>1071</v>
      </c>
      <c r="B500" s="1393"/>
      <c r="C500" s="1393"/>
      <c r="D500" s="1393"/>
      <c r="E500" s="1364"/>
      <c r="F500" s="1364"/>
      <c r="G500" s="1393"/>
      <c r="H500" s="1393"/>
      <c r="I500" s="1364">
        <v>5000</v>
      </c>
      <c r="J500" s="1376">
        <f t="shared" si="63"/>
        <v>5000</v>
      </c>
      <c r="K500" s="298"/>
      <c r="L500" s="298"/>
      <c r="M500" s="298"/>
      <c r="N500" s="298"/>
      <c r="O500" s="298"/>
      <c r="P500" s="298"/>
      <c r="Q500" s="298"/>
      <c r="R500" s="298"/>
      <c r="S500" s="298"/>
      <c r="T500" s="298"/>
      <c r="U500" s="298"/>
      <c r="V500" s="298"/>
      <c r="W500" s="298"/>
      <c r="X500" s="298"/>
      <c r="Y500" s="298"/>
      <c r="Z500" s="298"/>
      <c r="AA500" s="298"/>
      <c r="AB500" s="298"/>
    </row>
    <row r="501" spans="1:28" ht="15.6" customHeight="1" x14ac:dyDescent="0.2">
      <c r="A501" s="1362" t="s">
        <v>1086</v>
      </c>
      <c r="B501" s="1373"/>
      <c r="C501" s="1373"/>
      <c r="D501" s="1373"/>
      <c r="E501" s="1373"/>
      <c r="F501" s="1373"/>
      <c r="G501" s="1373"/>
      <c r="H501" s="1373"/>
      <c r="I501" s="1373">
        <v>3000</v>
      </c>
      <c r="J501" s="1376">
        <f t="shared" si="63"/>
        <v>3000</v>
      </c>
      <c r="K501" s="328"/>
      <c r="L501" s="328"/>
      <c r="M501" s="328"/>
      <c r="N501" s="328"/>
      <c r="O501" s="328"/>
      <c r="P501" s="328"/>
      <c r="Q501" s="328"/>
      <c r="R501" s="328"/>
      <c r="S501" s="328"/>
      <c r="T501" s="328"/>
      <c r="U501" s="328"/>
      <c r="V501" s="328"/>
      <c r="W501" s="328"/>
      <c r="X501" s="328"/>
      <c r="Y501" s="328"/>
      <c r="Z501" s="328"/>
      <c r="AA501" s="328"/>
      <c r="AB501" s="328"/>
    </row>
    <row r="502" spans="1:28" ht="28.5" customHeight="1" x14ac:dyDescent="0.2">
      <c r="A502" s="1362" t="s">
        <v>2007</v>
      </c>
      <c r="B502" s="1364">
        <v>50</v>
      </c>
      <c r="C502" s="1364">
        <v>100</v>
      </c>
      <c r="D502" s="1393">
        <v>50</v>
      </c>
      <c r="E502" s="1364">
        <v>100</v>
      </c>
      <c r="F502" s="1364"/>
      <c r="G502" s="1393">
        <v>500</v>
      </c>
      <c r="H502" s="1393"/>
      <c r="I502" s="1364"/>
      <c r="J502" s="1376">
        <f t="shared" si="63"/>
        <v>800</v>
      </c>
      <c r="K502" s="298"/>
      <c r="L502" s="298"/>
      <c r="M502" s="298"/>
      <c r="N502" s="298"/>
      <c r="O502" s="298"/>
      <c r="P502" s="298"/>
      <c r="Q502" s="298"/>
      <c r="R502" s="298"/>
      <c r="S502" s="298"/>
      <c r="T502" s="298"/>
      <c r="U502" s="298"/>
      <c r="V502" s="298"/>
      <c r="W502" s="298"/>
      <c r="X502" s="298"/>
      <c r="Y502" s="298"/>
      <c r="Z502" s="298"/>
      <c r="AA502" s="298"/>
      <c r="AB502" s="298"/>
    </row>
    <row r="503" spans="1:28" ht="16.899999999999999" hidden="1" customHeight="1" x14ac:dyDescent="0.2">
      <c r="A503" s="1362" t="s">
        <v>2008</v>
      </c>
      <c r="B503" s="1373"/>
      <c r="C503" s="1373"/>
      <c r="D503" s="1373"/>
      <c r="E503" s="1373"/>
      <c r="F503" s="1373"/>
      <c r="G503" s="1373"/>
      <c r="H503" s="1373"/>
      <c r="I503" s="1373">
        <v>3500000</v>
      </c>
      <c r="J503" s="1376">
        <f t="shared" si="63"/>
        <v>3500000</v>
      </c>
      <c r="K503" s="328"/>
      <c r="L503" s="328"/>
      <c r="M503" s="328"/>
      <c r="N503" s="328"/>
      <c r="O503" s="328"/>
      <c r="P503" s="328"/>
      <c r="Q503" s="328"/>
      <c r="R503" s="328"/>
      <c r="S503" s="328"/>
      <c r="T503" s="328"/>
      <c r="U503" s="328"/>
      <c r="V503" s="328"/>
      <c r="W503" s="328"/>
      <c r="X503" s="328"/>
      <c r="Y503" s="328"/>
      <c r="Z503" s="328"/>
      <c r="AA503" s="328"/>
      <c r="AB503" s="328"/>
    </row>
    <row r="504" spans="1:28" ht="16.899999999999999" hidden="1" customHeight="1" x14ac:dyDescent="0.2">
      <c r="A504" s="1362" t="s">
        <v>2008</v>
      </c>
      <c r="B504" s="1373"/>
      <c r="C504" s="1373"/>
      <c r="D504" s="1373"/>
      <c r="E504" s="1373"/>
      <c r="F504" s="1373"/>
      <c r="G504" s="1373"/>
      <c r="H504" s="1373"/>
      <c r="I504" s="1373">
        <v>236000</v>
      </c>
      <c r="J504" s="1376">
        <f t="shared" si="63"/>
        <v>236000</v>
      </c>
      <c r="K504" s="328"/>
      <c r="L504" s="328"/>
      <c r="M504" s="328"/>
      <c r="N504" s="328"/>
      <c r="O504" s="328"/>
      <c r="P504" s="328"/>
      <c r="Q504" s="328"/>
      <c r="R504" s="328"/>
      <c r="S504" s="328"/>
      <c r="T504" s="328"/>
      <c r="U504" s="328"/>
      <c r="V504" s="328"/>
      <c r="W504" s="328"/>
      <c r="X504" s="328"/>
      <c r="Y504" s="328"/>
      <c r="Z504" s="328"/>
      <c r="AA504" s="328"/>
      <c r="AB504" s="328"/>
    </row>
    <row r="505" spans="1:28" ht="16.899999999999999" hidden="1" customHeight="1" x14ac:dyDescent="0.2">
      <c r="A505" s="1362" t="s">
        <v>2008</v>
      </c>
      <c r="B505" s="1373"/>
      <c r="C505" s="1373"/>
      <c r="D505" s="1373"/>
      <c r="E505" s="1373"/>
      <c r="F505" s="1373"/>
      <c r="G505" s="1373"/>
      <c r="H505" s="1373"/>
      <c r="I505" s="1373">
        <v>2250000</v>
      </c>
      <c r="J505" s="1376">
        <f t="shared" si="63"/>
        <v>2250000</v>
      </c>
      <c r="K505" s="328"/>
      <c r="L505" s="328"/>
      <c r="M505" s="328"/>
      <c r="N505" s="328"/>
      <c r="O505" s="328"/>
      <c r="P505" s="328"/>
      <c r="Q505" s="328"/>
      <c r="R505" s="328"/>
      <c r="S505" s="328"/>
      <c r="T505" s="328"/>
      <c r="U505" s="328"/>
      <c r="V505" s="328"/>
      <c r="W505" s="328"/>
      <c r="X505" s="328"/>
      <c r="Y505" s="328"/>
      <c r="Z505" s="328"/>
      <c r="AA505" s="328"/>
      <c r="AB505" s="328"/>
    </row>
    <row r="506" spans="1:28" ht="16.899999999999999" hidden="1" customHeight="1" x14ac:dyDescent="0.2">
      <c r="A506" s="1362" t="s">
        <v>2008</v>
      </c>
      <c r="B506" s="1373"/>
      <c r="C506" s="1373"/>
      <c r="D506" s="1373"/>
      <c r="E506" s="1373"/>
      <c r="F506" s="1373"/>
      <c r="G506" s="1373"/>
      <c r="H506" s="1373"/>
      <c r="I506" s="1373">
        <v>236000</v>
      </c>
      <c r="J506" s="1376">
        <f t="shared" si="63"/>
        <v>236000</v>
      </c>
      <c r="K506" s="328"/>
      <c r="L506" s="328"/>
      <c r="M506" s="328"/>
      <c r="N506" s="328"/>
      <c r="O506" s="328"/>
      <c r="P506" s="328"/>
      <c r="Q506" s="328"/>
      <c r="R506" s="328"/>
      <c r="S506" s="328"/>
      <c r="T506" s="328"/>
      <c r="U506" s="328"/>
      <c r="V506" s="328"/>
      <c r="W506" s="328"/>
      <c r="X506" s="328"/>
      <c r="Y506" s="328"/>
      <c r="Z506" s="328"/>
      <c r="AA506" s="328"/>
      <c r="AB506" s="328"/>
    </row>
    <row r="507" spans="1:28" ht="16.899999999999999" hidden="1" customHeight="1" x14ac:dyDescent="0.2">
      <c r="A507" s="1362" t="s">
        <v>2008</v>
      </c>
      <c r="B507" s="1373"/>
      <c r="C507" s="1373"/>
      <c r="D507" s="1373"/>
      <c r="E507" s="1373"/>
      <c r="F507" s="1373"/>
      <c r="G507" s="1373"/>
      <c r="H507" s="1373"/>
      <c r="I507" s="1373">
        <v>237000</v>
      </c>
      <c r="J507" s="1376">
        <f t="shared" si="63"/>
        <v>237000</v>
      </c>
      <c r="K507" s="328"/>
      <c r="L507" s="328"/>
      <c r="M507" s="328"/>
      <c r="N507" s="328"/>
      <c r="O507" s="328"/>
      <c r="P507" s="328"/>
      <c r="Q507" s="328"/>
      <c r="R507" s="328"/>
      <c r="S507" s="328"/>
      <c r="T507" s="328"/>
      <c r="U507" s="328"/>
      <c r="V507" s="328"/>
      <c r="W507" s="328"/>
      <c r="X507" s="328"/>
      <c r="Y507" s="328"/>
      <c r="Z507" s="328"/>
      <c r="AA507" s="328"/>
      <c r="AB507" s="328"/>
    </row>
    <row r="508" spans="1:28" ht="16.899999999999999" hidden="1" customHeight="1" x14ac:dyDescent="0.2">
      <c r="A508" s="1362" t="s">
        <v>2008</v>
      </c>
      <c r="B508" s="1373"/>
      <c r="C508" s="1373"/>
      <c r="D508" s="1373"/>
      <c r="E508" s="1373"/>
      <c r="F508" s="1373"/>
      <c r="G508" s="1373"/>
      <c r="H508" s="1373"/>
      <c r="I508" s="1373">
        <v>236000</v>
      </c>
      <c r="J508" s="1376">
        <f t="shared" si="63"/>
        <v>236000</v>
      </c>
      <c r="K508" s="328"/>
      <c r="L508" s="328"/>
      <c r="M508" s="328"/>
      <c r="N508" s="328"/>
      <c r="O508" s="328"/>
      <c r="P508" s="328"/>
      <c r="Q508" s="328"/>
      <c r="R508" s="328"/>
      <c r="S508" s="328"/>
      <c r="T508" s="328"/>
      <c r="U508" s="328"/>
      <c r="V508" s="328"/>
      <c r="W508" s="328"/>
      <c r="X508" s="328"/>
      <c r="Y508" s="328"/>
      <c r="Z508" s="328"/>
      <c r="AA508" s="328"/>
      <c r="AB508" s="328"/>
    </row>
    <row r="509" spans="1:28" ht="16.899999999999999" hidden="1" customHeight="1" x14ac:dyDescent="0.2">
      <c r="A509" s="1362" t="s">
        <v>2008</v>
      </c>
      <c r="B509" s="1373"/>
      <c r="C509" s="1373"/>
      <c r="D509" s="1373"/>
      <c r="E509" s="1373"/>
      <c r="F509" s="1373"/>
      <c r="G509" s="1373"/>
      <c r="H509" s="1373"/>
      <c r="I509" s="1373">
        <v>1750000</v>
      </c>
      <c r="J509" s="1376">
        <f t="shared" si="63"/>
        <v>1750000</v>
      </c>
      <c r="K509" s="328"/>
      <c r="L509" s="328"/>
      <c r="M509" s="328"/>
      <c r="N509" s="328"/>
      <c r="O509" s="328"/>
      <c r="P509" s="328"/>
      <c r="Q509" s="328"/>
      <c r="R509" s="328"/>
      <c r="S509" s="328"/>
      <c r="T509" s="328"/>
      <c r="U509" s="328"/>
      <c r="V509" s="328"/>
      <c r="W509" s="328"/>
      <c r="X509" s="328"/>
      <c r="Y509" s="328"/>
      <c r="Z509" s="328"/>
      <c r="AA509" s="328"/>
      <c r="AB509" s="328"/>
    </row>
    <row r="510" spans="1:28" ht="16.899999999999999" hidden="1" customHeight="1" x14ac:dyDescent="0.2">
      <c r="A510" s="1362" t="s">
        <v>2008</v>
      </c>
      <c r="B510" s="1373"/>
      <c r="C510" s="1373"/>
      <c r="D510" s="1373"/>
      <c r="E510" s="1373"/>
      <c r="F510" s="1373"/>
      <c r="G510" s="1373"/>
      <c r="H510" s="1373"/>
      <c r="I510" s="1373">
        <v>1500000</v>
      </c>
      <c r="J510" s="1376">
        <f t="shared" si="63"/>
        <v>1500000</v>
      </c>
      <c r="K510" s="328"/>
      <c r="L510" s="328"/>
      <c r="M510" s="328"/>
      <c r="N510" s="328"/>
      <c r="O510" s="328"/>
      <c r="P510" s="328"/>
      <c r="Q510" s="328"/>
      <c r="R510" s="328"/>
      <c r="S510" s="328"/>
      <c r="T510" s="328"/>
      <c r="U510" s="328"/>
      <c r="V510" s="328"/>
      <c r="W510" s="328"/>
      <c r="X510" s="328"/>
      <c r="Y510" s="328"/>
      <c r="Z510" s="328"/>
      <c r="AA510" s="328"/>
      <c r="AB510" s="328"/>
    </row>
    <row r="511" spans="1:28" ht="16.899999999999999" customHeight="1" x14ac:dyDescent="0.2">
      <c r="A511" s="1362" t="s">
        <v>2009</v>
      </c>
      <c r="B511" s="1373"/>
      <c r="C511" s="1373"/>
      <c r="D511" s="1373"/>
      <c r="E511" s="1373"/>
      <c r="F511" s="1373"/>
      <c r="G511" s="1373"/>
      <c r="H511" s="1373">
        <f t="shared" ref="H511" si="69">SUM(H503:H510)</f>
        <v>0</v>
      </c>
      <c r="I511" s="1373">
        <v>9945</v>
      </c>
      <c r="J511" s="1376">
        <f t="shared" si="63"/>
        <v>9945</v>
      </c>
      <c r="K511" s="328"/>
      <c r="L511" s="328"/>
      <c r="M511" s="328"/>
      <c r="N511" s="328"/>
      <c r="O511" s="328"/>
      <c r="P511" s="328"/>
      <c r="Q511" s="328"/>
      <c r="R511" s="328"/>
      <c r="S511" s="328"/>
      <c r="T511" s="328"/>
      <c r="U511" s="328"/>
      <c r="V511" s="328"/>
      <c r="W511" s="328"/>
      <c r="X511" s="328"/>
      <c r="Y511" s="328"/>
      <c r="Z511" s="328"/>
      <c r="AA511" s="328"/>
      <c r="AB511" s="328"/>
    </row>
    <row r="512" spans="1:28" ht="15" hidden="1" x14ac:dyDescent="0.2">
      <c r="A512" s="1362" t="s">
        <v>1072</v>
      </c>
      <c r="B512" s="1393"/>
      <c r="C512" s="1393"/>
      <c r="D512" s="1393"/>
      <c r="E512" s="1364"/>
      <c r="F512" s="1364"/>
      <c r="G512" s="1393"/>
      <c r="H512" s="1393"/>
      <c r="I512" s="1364"/>
      <c r="J512" s="1376">
        <f t="shared" si="63"/>
        <v>0</v>
      </c>
      <c r="K512" s="298"/>
      <c r="L512" s="298"/>
      <c r="M512" s="298"/>
      <c r="N512" s="298"/>
      <c r="O512" s="298"/>
      <c r="P512" s="298"/>
      <c r="Q512" s="298"/>
      <c r="R512" s="298"/>
      <c r="S512" s="298"/>
      <c r="T512" s="298"/>
      <c r="U512" s="298"/>
      <c r="V512" s="298"/>
      <c r="W512" s="298"/>
      <c r="X512" s="298"/>
      <c r="Y512" s="298"/>
      <c r="Z512" s="298"/>
      <c r="AA512" s="298"/>
      <c r="AB512" s="298"/>
    </row>
    <row r="513" spans="1:28" ht="30" hidden="1" x14ac:dyDescent="0.2">
      <c r="A513" s="1362" t="s">
        <v>2010</v>
      </c>
      <c r="B513" s="1373"/>
      <c r="C513" s="1373">
        <v>600000</v>
      </c>
      <c r="D513" s="1373"/>
      <c r="E513" s="1373"/>
      <c r="F513" s="1373"/>
      <c r="G513" s="1373"/>
      <c r="H513" s="1373"/>
      <c r="I513" s="1415">
        <v>184000</v>
      </c>
      <c r="J513" s="1376">
        <f t="shared" si="63"/>
        <v>784000</v>
      </c>
      <c r="K513" s="298"/>
      <c r="L513" s="298"/>
      <c r="M513" s="298"/>
      <c r="N513" s="298"/>
      <c r="O513" s="298"/>
      <c r="P513" s="298"/>
      <c r="Q513" s="298"/>
      <c r="R513" s="298"/>
      <c r="S513" s="298"/>
      <c r="T513" s="298"/>
      <c r="U513" s="298"/>
      <c r="V513" s="298"/>
      <c r="W513" s="298"/>
      <c r="X513" s="298"/>
      <c r="Y513" s="298"/>
      <c r="Z513" s="298"/>
      <c r="AA513" s="298"/>
      <c r="AB513" s="298"/>
    </row>
    <row r="514" spans="1:28" ht="30" hidden="1" x14ac:dyDescent="0.2">
      <c r="A514" s="1362" t="s">
        <v>2010</v>
      </c>
      <c r="B514" s="1373"/>
      <c r="C514" s="1373"/>
      <c r="D514" s="1373"/>
      <c r="E514" s="1373"/>
      <c r="F514" s="1373"/>
      <c r="G514" s="1373"/>
      <c r="H514" s="1373"/>
      <c r="I514" s="1415">
        <v>184000</v>
      </c>
      <c r="J514" s="1376">
        <f t="shared" si="63"/>
        <v>184000</v>
      </c>
      <c r="K514" s="298"/>
      <c r="L514" s="298"/>
      <c r="M514" s="298"/>
      <c r="N514" s="298"/>
      <c r="O514" s="298"/>
      <c r="P514" s="298"/>
      <c r="Q514" s="298"/>
      <c r="R514" s="298"/>
      <c r="S514" s="298"/>
      <c r="T514" s="298"/>
      <c r="U514" s="298"/>
      <c r="V514" s="298"/>
      <c r="W514" s="298"/>
      <c r="X514" s="298"/>
      <c r="Y514" s="298"/>
      <c r="Z514" s="298"/>
      <c r="AA514" s="298"/>
      <c r="AB514" s="298"/>
    </row>
    <row r="515" spans="1:28" ht="30" hidden="1" x14ac:dyDescent="0.2">
      <c r="A515" s="1362" t="s">
        <v>2010</v>
      </c>
      <c r="B515" s="1373"/>
      <c r="C515" s="1373"/>
      <c r="D515" s="1373"/>
      <c r="E515" s="1373"/>
      <c r="F515" s="1373"/>
      <c r="G515" s="1373"/>
      <c r="H515" s="1373"/>
      <c r="I515" s="1415">
        <v>185000</v>
      </c>
      <c r="J515" s="1376">
        <f t="shared" si="63"/>
        <v>185000</v>
      </c>
      <c r="K515" s="298"/>
      <c r="L515" s="298"/>
      <c r="M515" s="298"/>
      <c r="N515" s="298"/>
      <c r="O515" s="298"/>
      <c r="P515" s="298"/>
      <c r="Q515" s="298"/>
      <c r="R515" s="298"/>
      <c r="S515" s="298"/>
      <c r="T515" s="298"/>
      <c r="U515" s="298"/>
      <c r="V515" s="298"/>
      <c r="W515" s="298"/>
      <c r="X515" s="298"/>
      <c r="Y515" s="298"/>
      <c r="Z515" s="298"/>
      <c r="AA515" s="298"/>
      <c r="AB515" s="298"/>
    </row>
    <row r="516" spans="1:28" ht="30" hidden="1" x14ac:dyDescent="0.2">
      <c r="A516" s="1362" t="s">
        <v>2010</v>
      </c>
      <c r="B516" s="1373"/>
      <c r="C516" s="1373"/>
      <c r="D516" s="1373"/>
      <c r="E516" s="1373"/>
      <c r="F516" s="1373"/>
      <c r="G516" s="1373"/>
      <c r="H516" s="1373"/>
      <c r="I516" s="1415">
        <v>185000</v>
      </c>
      <c r="J516" s="1376">
        <f t="shared" si="63"/>
        <v>185000</v>
      </c>
      <c r="K516" s="298"/>
      <c r="L516" s="298"/>
      <c r="M516" s="298"/>
      <c r="N516" s="298"/>
      <c r="O516" s="298"/>
      <c r="P516" s="298"/>
      <c r="Q516" s="298"/>
      <c r="R516" s="298"/>
      <c r="S516" s="298"/>
      <c r="T516" s="298"/>
      <c r="U516" s="298"/>
      <c r="V516" s="298"/>
      <c r="W516" s="298"/>
      <c r="X516" s="298"/>
      <c r="Y516" s="298"/>
      <c r="Z516" s="298"/>
      <c r="AA516" s="298"/>
      <c r="AB516" s="298"/>
    </row>
    <row r="517" spans="1:28" ht="30" x14ac:dyDescent="0.2">
      <c r="A517" s="1362" t="s">
        <v>2011</v>
      </c>
      <c r="B517" s="1373"/>
      <c r="C517" s="1373">
        <v>600</v>
      </c>
      <c r="D517" s="1373"/>
      <c r="E517" s="1373"/>
      <c r="F517" s="1373"/>
      <c r="G517" s="1373"/>
      <c r="H517" s="1373">
        <f t="shared" ref="H517" si="70">SUM(H513:H516)</f>
        <v>0</v>
      </c>
      <c r="I517" s="1373">
        <v>738</v>
      </c>
      <c r="J517" s="1376">
        <f t="shared" si="63"/>
        <v>1338</v>
      </c>
      <c r="K517" s="298"/>
      <c r="L517" s="298"/>
      <c r="M517" s="298"/>
      <c r="N517" s="298"/>
      <c r="O517" s="298"/>
      <c r="P517" s="298"/>
      <c r="Q517" s="298"/>
      <c r="R517" s="298"/>
      <c r="S517" s="298"/>
      <c r="T517" s="298"/>
      <c r="U517" s="298"/>
      <c r="V517" s="298"/>
      <c r="W517" s="298"/>
      <c r="X517" s="298"/>
      <c r="Y517" s="298"/>
      <c r="Z517" s="298"/>
      <c r="AA517" s="298"/>
      <c r="AB517" s="298"/>
    </row>
    <row r="518" spans="1:28" ht="16.899999999999999" customHeight="1" x14ac:dyDescent="0.2">
      <c r="A518" s="1362" t="s">
        <v>1375</v>
      </c>
      <c r="B518" s="1393"/>
      <c r="C518" s="1393"/>
      <c r="D518" s="1393"/>
      <c r="E518" s="1364"/>
      <c r="F518" s="1364"/>
      <c r="G518" s="1393"/>
      <c r="H518" s="1393"/>
      <c r="I518" s="1364">
        <v>2000</v>
      </c>
      <c r="J518" s="1376">
        <f t="shared" si="63"/>
        <v>2000</v>
      </c>
      <c r="K518" s="328"/>
      <c r="L518" s="328"/>
      <c r="M518" s="328"/>
      <c r="N518" s="328"/>
      <c r="O518" s="328"/>
      <c r="P518" s="328"/>
      <c r="Q518" s="328"/>
      <c r="R518" s="328"/>
      <c r="S518" s="328"/>
      <c r="T518" s="328"/>
      <c r="U518" s="328"/>
      <c r="V518" s="328"/>
      <c r="W518" s="328"/>
      <c r="X518" s="328"/>
      <c r="Y518" s="328"/>
      <c r="Z518" s="328"/>
      <c r="AA518" s="328"/>
      <c r="AB518" s="328"/>
    </row>
    <row r="519" spans="1:28" ht="30" hidden="1" x14ac:dyDescent="0.2">
      <c r="A519" s="1362" t="s">
        <v>2012</v>
      </c>
      <c r="B519" s="1393"/>
      <c r="C519" s="1393"/>
      <c r="D519" s="1393"/>
      <c r="E519" s="1364"/>
      <c r="F519" s="1364"/>
      <c r="G519" s="1393"/>
      <c r="H519" s="1393"/>
      <c r="I519" s="1364"/>
      <c r="J519" s="1376">
        <f t="shared" si="63"/>
        <v>0</v>
      </c>
      <c r="K519" s="298"/>
      <c r="L519" s="298"/>
      <c r="M519" s="298"/>
      <c r="N519" s="298"/>
      <c r="O519" s="298"/>
      <c r="P519" s="298"/>
      <c r="Q519" s="298"/>
      <c r="R519" s="298"/>
      <c r="S519" s="298"/>
      <c r="T519" s="298"/>
      <c r="U519" s="298"/>
      <c r="V519" s="298"/>
      <c r="W519" s="298"/>
      <c r="X519" s="298"/>
      <c r="Y519" s="298"/>
      <c r="Z519" s="298"/>
      <c r="AA519" s="298"/>
      <c r="AB519" s="298"/>
    </row>
    <row r="520" spans="1:28" ht="15" x14ac:dyDescent="0.2">
      <c r="A520" s="1362" t="s">
        <v>1067</v>
      </c>
      <c r="B520" s="1364"/>
      <c r="C520" s="1364"/>
      <c r="D520" s="1393"/>
      <c r="E520" s="1393"/>
      <c r="F520" s="1393"/>
      <c r="G520" s="1393">
        <v>100</v>
      </c>
      <c r="H520" s="1393"/>
      <c r="I520" s="1364"/>
      <c r="J520" s="1376">
        <f t="shared" si="63"/>
        <v>100</v>
      </c>
      <c r="K520" s="298"/>
      <c r="L520" s="298"/>
      <c r="M520" s="298"/>
      <c r="N520" s="298"/>
      <c r="O520" s="298"/>
      <c r="P520" s="298"/>
      <c r="Q520" s="298"/>
      <c r="R520" s="298"/>
      <c r="S520" s="298"/>
      <c r="T520" s="298"/>
      <c r="U520" s="298"/>
      <c r="V520" s="298"/>
      <c r="W520" s="298"/>
      <c r="X520" s="298"/>
      <c r="Y520" s="298"/>
      <c r="Z520" s="298"/>
      <c r="AA520" s="298"/>
      <c r="AB520" s="298"/>
    </row>
    <row r="521" spans="1:28" ht="15" hidden="1" x14ac:dyDescent="0.2">
      <c r="A521" s="1362" t="s">
        <v>1073</v>
      </c>
      <c r="B521" s="1393"/>
      <c r="C521" s="1393"/>
      <c r="D521" s="1393"/>
      <c r="E521" s="1393"/>
      <c r="F521" s="1393"/>
      <c r="G521" s="1393">
        <v>500000</v>
      </c>
      <c r="H521" s="1393"/>
      <c r="I521" s="1393">
        <v>7500000</v>
      </c>
      <c r="J521" s="1376">
        <f t="shared" ref="J521:J584" si="71">SUM(B521:I521)</f>
        <v>8000000</v>
      </c>
      <c r="K521" s="328"/>
      <c r="L521" s="328"/>
      <c r="M521" s="328"/>
      <c r="N521" s="328"/>
      <c r="O521" s="328"/>
      <c r="P521" s="328"/>
      <c r="Q521" s="328"/>
      <c r="R521" s="328"/>
      <c r="S521" s="328"/>
      <c r="T521" s="328"/>
      <c r="U521" s="328"/>
      <c r="V521" s="328"/>
      <c r="W521" s="328"/>
      <c r="X521" s="328"/>
      <c r="Y521" s="328"/>
      <c r="Z521" s="328"/>
      <c r="AA521" s="328"/>
      <c r="AB521" s="328"/>
    </row>
    <row r="522" spans="1:28" ht="15" hidden="1" x14ac:dyDescent="0.2">
      <c r="A522" s="1362" t="s">
        <v>1073</v>
      </c>
      <c r="B522" s="1393"/>
      <c r="C522" s="1393"/>
      <c r="D522" s="1393"/>
      <c r="E522" s="1393"/>
      <c r="F522" s="1393"/>
      <c r="G522" s="1393"/>
      <c r="H522" s="1393"/>
      <c r="I522" s="1393">
        <v>3750000</v>
      </c>
      <c r="J522" s="1376">
        <f t="shared" si="71"/>
        <v>3750000</v>
      </c>
      <c r="K522" s="328"/>
      <c r="L522" s="328"/>
      <c r="M522" s="328"/>
      <c r="N522" s="328"/>
      <c r="O522" s="328"/>
      <c r="P522" s="328"/>
      <c r="Q522" s="328"/>
      <c r="R522" s="328"/>
      <c r="S522" s="328"/>
      <c r="T522" s="328"/>
      <c r="U522" s="328"/>
      <c r="V522" s="328"/>
      <c r="W522" s="328"/>
      <c r="X522" s="328"/>
      <c r="Y522" s="328"/>
      <c r="Z522" s="328"/>
      <c r="AA522" s="328"/>
      <c r="AB522" s="328"/>
    </row>
    <row r="523" spans="1:28" ht="15" hidden="1" x14ac:dyDescent="0.2">
      <c r="A523" s="1362" t="s">
        <v>1073</v>
      </c>
      <c r="B523" s="1393"/>
      <c r="C523" s="1393"/>
      <c r="D523" s="1393"/>
      <c r="E523" s="1393"/>
      <c r="F523" s="1393"/>
      <c r="G523" s="1393"/>
      <c r="H523" s="1393"/>
      <c r="I523" s="1393">
        <v>3750000</v>
      </c>
      <c r="J523" s="1376">
        <f t="shared" si="71"/>
        <v>3750000</v>
      </c>
      <c r="K523" s="328"/>
      <c r="L523" s="328"/>
      <c r="M523" s="328"/>
      <c r="N523" s="328"/>
      <c r="O523" s="328"/>
      <c r="P523" s="328"/>
      <c r="Q523" s="328"/>
      <c r="R523" s="328"/>
      <c r="S523" s="328"/>
      <c r="T523" s="328"/>
      <c r="U523" s="328"/>
      <c r="V523" s="328"/>
      <c r="W523" s="328"/>
      <c r="X523" s="328"/>
      <c r="Y523" s="328"/>
      <c r="Z523" s="328"/>
      <c r="AA523" s="328"/>
      <c r="AB523" s="328"/>
    </row>
    <row r="524" spans="1:28" ht="15" hidden="1" x14ac:dyDescent="0.2">
      <c r="A524" s="1362" t="s">
        <v>1073</v>
      </c>
      <c r="B524" s="1393"/>
      <c r="C524" s="1393"/>
      <c r="D524" s="1393"/>
      <c r="E524" s="1393"/>
      <c r="F524" s="1393"/>
      <c r="G524" s="1393"/>
      <c r="H524" s="1393"/>
      <c r="I524" s="1393">
        <v>450000</v>
      </c>
      <c r="J524" s="1376">
        <f t="shared" si="71"/>
        <v>450000</v>
      </c>
      <c r="K524" s="328"/>
      <c r="L524" s="328"/>
      <c r="M524" s="328"/>
      <c r="N524" s="328"/>
      <c r="O524" s="328"/>
      <c r="P524" s="328"/>
      <c r="Q524" s="328"/>
      <c r="R524" s="328"/>
      <c r="S524" s="328"/>
      <c r="T524" s="328"/>
      <c r="U524" s="328"/>
      <c r="V524" s="328"/>
      <c r="W524" s="328"/>
      <c r="X524" s="328"/>
      <c r="Y524" s="328"/>
      <c r="Z524" s="328"/>
      <c r="AA524" s="328"/>
      <c r="AB524" s="328"/>
    </row>
    <row r="525" spans="1:28" ht="15" hidden="1" x14ac:dyDescent="0.2">
      <c r="A525" s="1362" t="s">
        <v>1073</v>
      </c>
      <c r="B525" s="1393"/>
      <c r="C525" s="1393"/>
      <c r="D525" s="1393"/>
      <c r="E525" s="1393"/>
      <c r="F525" s="1393"/>
      <c r="G525" s="1393"/>
      <c r="H525" s="1393"/>
      <c r="I525" s="1393">
        <v>450000</v>
      </c>
      <c r="J525" s="1376">
        <f t="shared" si="71"/>
        <v>450000</v>
      </c>
      <c r="K525" s="328"/>
      <c r="L525" s="328"/>
      <c r="M525" s="328"/>
      <c r="N525" s="328"/>
      <c r="O525" s="328"/>
      <c r="P525" s="328"/>
      <c r="Q525" s="328"/>
      <c r="R525" s="328"/>
      <c r="S525" s="328"/>
      <c r="T525" s="328"/>
      <c r="U525" s="328"/>
      <c r="V525" s="328"/>
      <c r="W525" s="328"/>
      <c r="X525" s="328"/>
      <c r="Y525" s="328"/>
      <c r="Z525" s="328"/>
      <c r="AA525" s="328"/>
      <c r="AB525" s="328"/>
    </row>
    <row r="526" spans="1:28" ht="15" hidden="1" x14ac:dyDescent="0.2">
      <c r="A526" s="1362" t="s">
        <v>1073</v>
      </c>
      <c r="B526" s="1393"/>
      <c r="C526" s="1393"/>
      <c r="D526" s="1393"/>
      <c r="E526" s="1393"/>
      <c r="F526" s="1393"/>
      <c r="G526" s="1393"/>
      <c r="H526" s="1393"/>
      <c r="I526" s="1393">
        <v>450000</v>
      </c>
      <c r="J526" s="1376">
        <f t="shared" si="71"/>
        <v>450000</v>
      </c>
      <c r="K526" s="328"/>
      <c r="L526" s="328"/>
      <c r="M526" s="328"/>
      <c r="N526" s="328"/>
      <c r="O526" s="328"/>
      <c r="P526" s="328"/>
      <c r="Q526" s="328"/>
      <c r="R526" s="328"/>
      <c r="S526" s="328"/>
      <c r="T526" s="328"/>
      <c r="U526" s="328"/>
      <c r="V526" s="328"/>
      <c r="W526" s="328"/>
      <c r="X526" s="328"/>
      <c r="Y526" s="328"/>
      <c r="Z526" s="328"/>
      <c r="AA526" s="328"/>
      <c r="AB526" s="328"/>
    </row>
    <row r="527" spans="1:28" ht="15" hidden="1" x14ac:dyDescent="0.2">
      <c r="A527" s="1362" t="s">
        <v>1073</v>
      </c>
      <c r="B527" s="1393"/>
      <c r="C527" s="1393"/>
      <c r="D527" s="1393"/>
      <c r="E527" s="1393"/>
      <c r="F527" s="1393"/>
      <c r="G527" s="1393"/>
      <c r="H527" s="1393"/>
      <c r="I527" s="1393">
        <v>450000</v>
      </c>
      <c r="J527" s="1376">
        <f t="shared" si="71"/>
        <v>450000</v>
      </c>
      <c r="K527" s="328"/>
      <c r="L527" s="328"/>
      <c r="M527" s="328"/>
      <c r="N527" s="328"/>
      <c r="O527" s="328"/>
      <c r="P527" s="328"/>
      <c r="Q527" s="328"/>
      <c r="R527" s="328"/>
      <c r="S527" s="328"/>
      <c r="T527" s="328"/>
      <c r="U527" s="328"/>
      <c r="V527" s="328"/>
      <c r="W527" s="328"/>
      <c r="X527" s="328"/>
      <c r="Y527" s="328"/>
      <c r="Z527" s="328"/>
      <c r="AA527" s="328"/>
      <c r="AB527" s="328"/>
    </row>
    <row r="528" spans="1:28" ht="15" x14ac:dyDescent="0.2">
      <c r="A528" s="1362" t="s">
        <v>1073</v>
      </c>
      <c r="B528" s="1393"/>
      <c r="C528" s="1393"/>
      <c r="D528" s="1393"/>
      <c r="E528" s="1393"/>
      <c r="F528" s="1393"/>
      <c r="G528" s="1393">
        <v>500</v>
      </c>
      <c r="H528" s="1393">
        <f t="shared" ref="H528" si="72">SUM(H521:H527)</f>
        <v>0</v>
      </c>
      <c r="I528" s="1393">
        <v>16800</v>
      </c>
      <c r="J528" s="1376">
        <f t="shared" si="71"/>
        <v>17300</v>
      </c>
      <c r="K528" s="328"/>
      <c r="L528" s="328"/>
      <c r="M528" s="328"/>
      <c r="N528" s="328"/>
      <c r="O528" s="328"/>
      <c r="P528" s="328"/>
      <c r="Q528" s="328"/>
      <c r="R528" s="328"/>
      <c r="S528" s="328"/>
      <c r="T528" s="328"/>
      <c r="U528" s="328"/>
      <c r="V528" s="328"/>
      <c r="W528" s="328"/>
      <c r="X528" s="328"/>
      <c r="Y528" s="328"/>
      <c r="Z528" s="328"/>
      <c r="AA528" s="328"/>
      <c r="AB528" s="328"/>
    </row>
    <row r="529" spans="1:28" ht="18" hidden="1" customHeight="1" x14ac:dyDescent="0.2">
      <c r="A529" s="1362" t="s">
        <v>1062</v>
      </c>
      <c r="B529" s="1364"/>
      <c r="C529" s="1364"/>
      <c r="D529" s="1393"/>
      <c r="E529" s="1393"/>
      <c r="F529" s="1393"/>
      <c r="G529" s="1393"/>
      <c r="H529" s="1393"/>
      <c r="I529" s="1364"/>
      <c r="J529" s="1376">
        <f t="shared" si="71"/>
        <v>0</v>
      </c>
      <c r="K529" s="298"/>
      <c r="L529" s="298"/>
      <c r="M529" s="298"/>
      <c r="N529" s="298"/>
      <c r="O529" s="298"/>
      <c r="P529" s="298"/>
      <c r="Q529" s="298"/>
      <c r="R529" s="298"/>
      <c r="S529" s="298"/>
      <c r="T529" s="298"/>
      <c r="U529" s="298"/>
      <c r="V529" s="298"/>
      <c r="W529" s="298"/>
      <c r="X529" s="298"/>
      <c r="Y529" s="298"/>
      <c r="Z529" s="298"/>
      <c r="AA529" s="298"/>
      <c r="AB529" s="298"/>
    </row>
    <row r="530" spans="1:28" ht="18.600000000000001" hidden="1" customHeight="1" x14ac:dyDescent="0.2">
      <c r="A530" s="1362" t="s">
        <v>1074</v>
      </c>
      <c r="B530" s="1393"/>
      <c r="C530" s="1393"/>
      <c r="D530" s="1393"/>
      <c r="E530" s="1393"/>
      <c r="F530" s="1393"/>
      <c r="G530" s="1393"/>
      <c r="H530" s="1393"/>
      <c r="I530" s="1393"/>
      <c r="J530" s="1376">
        <f t="shared" si="71"/>
        <v>0</v>
      </c>
      <c r="K530" s="328"/>
      <c r="L530" s="328"/>
      <c r="M530" s="328"/>
      <c r="N530" s="328"/>
      <c r="O530" s="328"/>
      <c r="P530" s="328"/>
      <c r="Q530" s="328"/>
      <c r="R530" s="328"/>
      <c r="S530" s="328"/>
      <c r="T530" s="328"/>
      <c r="U530" s="328"/>
      <c r="V530" s="328"/>
      <c r="W530" s="328"/>
      <c r="X530" s="328"/>
      <c r="Y530" s="328"/>
      <c r="Z530" s="328"/>
      <c r="AA530" s="328"/>
      <c r="AB530" s="328"/>
    </row>
    <row r="531" spans="1:28" ht="15" hidden="1" x14ac:dyDescent="0.2">
      <c r="A531" s="1362" t="s">
        <v>2013</v>
      </c>
      <c r="B531" s="1393"/>
      <c r="C531" s="1393"/>
      <c r="D531" s="1393"/>
      <c r="E531" s="1393"/>
      <c r="F531" s="1393"/>
      <c r="G531" s="1393">
        <v>600000</v>
      </c>
      <c r="H531" s="1393"/>
      <c r="I531" s="1393">
        <v>300000</v>
      </c>
      <c r="J531" s="1376">
        <f t="shared" si="71"/>
        <v>900000</v>
      </c>
      <c r="K531" s="328"/>
      <c r="L531" s="328"/>
      <c r="M531" s="328"/>
      <c r="N531" s="328"/>
      <c r="O531" s="328"/>
      <c r="P531" s="328"/>
      <c r="Q531" s="328"/>
      <c r="R531" s="328"/>
      <c r="S531" s="328"/>
      <c r="T531" s="328"/>
      <c r="U531" s="328"/>
      <c r="V531" s="328"/>
      <c r="W531" s="328"/>
      <c r="X531" s="328"/>
      <c r="Y531" s="328"/>
      <c r="Z531" s="328"/>
      <c r="AA531" s="328"/>
      <c r="AB531" s="328"/>
    </row>
    <row r="532" spans="1:28" ht="15" hidden="1" x14ac:dyDescent="0.2">
      <c r="A532" s="1362" t="s">
        <v>2013</v>
      </c>
      <c r="B532" s="1393"/>
      <c r="C532" s="1393"/>
      <c r="D532" s="1393"/>
      <c r="E532" s="1393"/>
      <c r="F532" s="1393"/>
      <c r="G532" s="1393"/>
      <c r="H532" s="1393"/>
      <c r="I532" s="1393">
        <v>300000</v>
      </c>
      <c r="J532" s="1376">
        <f t="shared" si="71"/>
        <v>300000</v>
      </c>
      <c r="K532" s="328"/>
      <c r="L532" s="328"/>
      <c r="M532" s="328"/>
      <c r="N532" s="328"/>
      <c r="O532" s="328"/>
      <c r="P532" s="328"/>
      <c r="Q532" s="328"/>
      <c r="R532" s="328"/>
      <c r="S532" s="328"/>
      <c r="T532" s="328"/>
      <c r="U532" s="328"/>
      <c r="V532" s="328"/>
      <c r="W532" s="328"/>
      <c r="X532" s="328"/>
      <c r="Y532" s="328"/>
      <c r="Z532" s="328"/>
      <c r="AA532" s="328"/>
      <c r="AB532" s="328"/>
    </row>
    <row r="533" spans="1:28" ht="15" hidden="1" x14ac:dyDescent="0.2">
      <c r="A533" s="1362" t="s">
        <v>2013</v>
      </c>
      <c r="B533" s="1393"/>
      <c r="C533" s="1393"/>
      <c r="D533" s="1393"/>
      <c r="E533" s="1393"/>
      <c r="F533" s="1393"/>
      <c r="G533" s="1393"/>
      <c r="H533" s="1393"/>
      <c r="I533" s="1393">
        <v>300000</v>
      </c>
      <c r="J533" s="1376">
        <f t="shared" si="71"/>
        <v>300000</v>
      </c>
      <c r="K533" s="328"/>
      <c r="L533" s="328"/>
      <c r="M533" s="328"/>
      <c r="N533" s="328"/>
      <c r="O533" s="328"/>
      <c r="P533" s="328"/>
      <c r="Q533" s="328"/>
      <c r="R533" s="328"/>
      <c r="S533" s="328"/>
      <c r="T533" s="328"/>
      <c r="U533" s="328"/>
      <c r="V533" s="328"/>
      <c r="W533" s="328"/>
      <c r="X533" s="328"/>
      <c r="Y533" s="328"/>
      <c r="Z533" s="328"/>
      <c r="AA533" s="328"/>
      <c r="AB533" s="328"/>
    </row>
    <row r="534" spans="1:28" ht="15" hidden="1" x14ac:dyDescent="0.2">
      <c r="A534" s="1362" t="s">
        <v>2013</v>
      </c>
      <c r="B534" s="1393"/>
      <c r="C534" s="1393"/>
      <c r="D534" s="1393"/>
      <c r="E534" s="1393"/>
      <c r="F534" s="1393"/>
      <c r="G534" s="1393"/>
      <c r="H534" s="1393"/>
      <c r="I534" s="1393">
        <v>300000</v>
      </c>
      <c r="J534" s="1376">
        <f t="shared" si="71"/>
        <v>300000</v>
      </c>
      <c r="K534" s="328"/>
      <c r="L534" s="328"/>
      <c r="M534" s="328"/>
      <c r="N534" s="328"/>
      <c r="O534" s="328"/>
      <c r="P534" s="328"/>
      <c r="Q534" s="328"/>
      <c r="R534" s="328"/>
      <c r="S534" s="328"/>
      <c r="T534" s="328"/>
      <c r="U534" s="328"/>
      <c r="V534" s="328"/>
      <c r="W534" s="328"/>
      <c r="X534" s="328"/>
      <c r="Y534" s="328"/>
      <c r="Z534" s="328"/>
      <c r="AA534" s="328"/>
      <c r="AB534" s="328"/>
    </row>
    <row r="535" spans="1:28" ht="15" x14ac:dyDescent="0.2">
      <c r="A535" s="1362" t="s">
        <v>2013</v>
      </c>
      <c r="B535" s="1393"/>
      <c r="C535" s="1393"/>
      <c r="D535" s="1393"/>
      <c r="E535" s="1393"/>
      <c r="F535" s="1393"/>
      <c r="G535" s="1393">
        <v>600</v>
      </c>
      <c r="H535" s="1393">
        <f t="shared" ref="H535" si="73">SUM(H531:H534)</f>
        <v>0</v>
      </c>
      <c r="I535" s="1393">
        <v>1200</v>
      </c>
      <c r="J535" s="1376">
        <f t="shared" si="71"/>
        <v>1800</v>
      </c>
      <c r="K535" s="328"/>
      <c r="L535" s="328"/>
      <c r="M535" s="328"/>
      <c r="N535" s="328"/>
      <c r="O535" s="328"/>
      <c r="P535" s="328"/>
      <c r="Q535" s="328"/>
      <c r="R535" s="328"/>
      <c r="S535" s="328"/>
      <c r="T535" s="328"/>
      <c r="U535" s="328"/>
      <c r="V535" s="328"/>
      <c r="W535" s="328"/>
      <c r="X535" s="328"/>
      <c r="Y535" s="328"/>
      <c r="Z535" s="328"/>
      <c r="AA535" s="328"/>
      <c r="AB535" s="328"/>
    </row>
    <row r="536" spans="1:28" ht="15" hidden="1" x14ac:dyDescent="0.2">
      <c r="A536" s="1362" t="s">
        <v>2014</v>
      </c>
      <c r="B536" s="1393"/>
      <c r="C536" s="1393"/>
      <c r="D536" s="1393"/>
      <c r="E536" s="1393"/>
      <c r="F536" s="1393"/>
      <c r="G536" s="1393"/>
      <c r="H536" s="1393"/>
      <c r="I536" s="1393">
        <v>75000</v>
      </c>
      <c r="J536" s="1376">
        <f t="shared" si="71"/>
        <v>75000</v>
      </c>
      <c r="K536" s="581"/>
      <c r="L536" s="328"/>
      <c r="M536" s="328"/>
      <c r="N536" s="328"/>
      <c r="O536" s="328"/>
      <c r="P536" s="328"/>
      <c r="Q536" s="328"/>
      <c r="R536" s="328"/>
      <c r="S536" s="328"/>
      <c r="T536" s="328"/>
      <c r="U536" s="328"/>
      <c r="V536" s="328"/>
      <c r="W536" s="328"/>
      <c r="X536" s="328"/>
      <c r="Y536" s="328"/>
      <c r="Z536" s="328"/>
      <c r="AA536" s="328"/>
      <c r="AB536" s="328"/>
    </row>
    <row r="537" spans="1:28" ht="15" hidden="1" x14ac:dyDescent="0.2">
      <c r="A537" s="1362" t="s">
        <v>2014</v>
      </c>
      <c r="B537" s="1393"/>
      <c r="C537" s="1393"/>
      <c r="D537" s="1393"/>
      <c r="E537" s="1393"/>
      <c r="F537" s="1393"/>
      <c r="G537" s="1393"/>
      <c r="H537" s="1393"/>
      <c r="I537" s="1393">
        <v>75000</v>
      </c>
      <c r="J537" s="1376">
        <f t="shared" si="71"/>
        <v>75000</v>
      </c>
      <c r="K537" s="581"/>
      <c r="L537" s="328"/>
      <c r="M537" s="328"/>
      <c r="N537" s="328"/>
      <c r="O537" s="328"/>
      <c r="P537" s="328"/>
      <c r="Q537" s="328"/>
      <c r="R537" s="328"/>
      <c r="S537" s="328"/>
      <c r="T537" s="328"/>
      <c r="U537" s="328"/>
      <c r="V537" s="328"/>
      <c r="W537" s="328"/>
      <c r="X537" s="328"/>
      <c r="Y537" s="328"/>
      <c r="Z537" s="328"/>
      <c r="AA537" s="328"/>
      <c r="AB537" s="328"/>
    </row>
    <row r="538" spans="1:28" ht="15" hidden="1" x14ac:dyDescent="0.2">
      <c r="A538" s="1362" t="s">
        <v>2014</v>
      </c>
      <c r="B538" s="1393"/>
      <c r="C538" s="1393"/>
      <c r="D538" s="1393"/>
      <c r="E538" s="1393"/>
      <c r="F538" s="1393"/>
      <c r="G538" s="1393"/>
      <c r="H538" s="1393"/>
      <c r="I538" s="1393">
        <v>75000</v>
      </c>
      <c r="J538" s="1376">
        <f t="shared" si="71"/>
        <v>75000</v>
      </c>
      <c r="K538" s="581"/>
      <c r="L538" s="328"/>
      <c r="M538" s="328"/>
      <c r="N538" s="328"/>
      <c r="O538" s="328"/>
      <c r="P538" s="328"/>
      <c r="Q538" s="328"/>
      <c r="R538" s="328"/>
      <c r="S538" s="328"/>
      <c r="T538" s="328"/>
      <c r="U538" s="328"/>
      <c r="V538" s="328"/>
      <c r="W538" s="328"/>
      <c r="X538" s="328"/>
      <c r="Y538" s="328"/>
      <c r="Z538" s="328"/>
      <c r="AA538" s="328"/>
      <c r="AB538" s="328"/>
    </row>
    <row r="539" spans="1:28" ht="15" hidden="1" x14ac:dyDescent="0.2">
      <c r="A539" s="1362" t="s">
        <v>2014</v>
      </c>
      <c r="B539" s="1393"/>
      <c r="C539" s="1393"/>
      <c r="D539" s="1393"/>
      <c r="E539" s="1393"/>
      <c r="F539" s="1393"/>
      <c r="G539" s="1393"/>
      <c r="H539" s="1393"/>
      <c r="I539" s="1393">
        <v>75000</v>
      </c>
      <c r="J539" s="1376">
        <f t="shared" si="71"/>
        <v>75000</v>
      </c>
      <c r="K539" s="581"/>
      <c r="L539" s="328"/>
      <c r="M539" s="328"/>
      <c r="N539" s="328"/>
      <c r="O539" s="328"/>
      <c r="P539" s="328"/>
      <c r="Q539" s="328"/>
      <c r="R539" s="328"/>
      <c r="S539" s="328"/>
      <c r="T539" s="328"/>
      <c r="U539" s="328"/>
      <c r="V539" s="328"/>
      <c r="W539" s="328"/>
      <c r="X539" s="328"/>
      <c r="Y539" s="328"/>
      <c r="Z539" s="328"/>
      <c r="AA539" s="328"/>
      <c r="AB539" s="328"/>
    </row>
    <row r="540" spans="1:28" ht="15" x14ac:dyDescent="0.2">
      <c r="A540" s="1362" t="s">
        <v>2015</v>
      </c>
      <c r="B540" s="1393"/>
      <c r="C540" s="1393"/>
      <c r="D540" s="1393"/>
      <c r="E540" s="1393"/>
      <c r="F540" s="1393"/>
      <c r="G540" s="1393"/>
      <c r="H540" s="1393">
        <f t="shared" ref="H540" si="74">SUM(H536:H539)</f>
        <v>0</v>
      </c>
      <c r="I540" s="1393">
        <v>300</v>
      </c>
      <c r="J540" s="1376">
        <f t="shared" si="71"/>
        <v>300</v>
      </c>
      <c r="K540" s="581"/>
      <c r="L540" s="328"/>
      <c r="M540" s="328"/>
      <c r="N540" s="328"/>
      <c r="O540" s="328"/>
      <c r="P540" s="328"/>
      <c r="Q540" s="328"/>
      <c r="R540" s="328"/>
      <c r="S540" s="328"/>
      <c r="T540" s="328"/>
      <c r="U540" s="328"/>
      <c r="V540" s="328"/>
      <c r="W540" s="328"/>
      <c r="X540" s="328"/>
      <c r="Y540" s="328"/>
      <c r="Z540" s="328"/>
      <c r="AA540" s="328"/>
      <c r="AB540" s="328"/>
    </row>
    <row r="541" spans="1:28" ht="15" hidden="1" x14ac:dyDescent="0.2">
      <c r="A541" s="1362" t="s">
        <v>2016</v>
      </c>
      <c r="B541" s="1393"/>
      <c r="C541" s="1393">
        <v>75000</v>
      </c>
      <c r="D541" s="1393"/>
      <c r="E541" s="1393"/>
      <c r="F541" s="1393"/>
      <c r="G541" s="1393"/>
      <c r="H541" s="1393"/>
      <c r="I541" s="1393"/>
      <c r="J541" s="1376">
        <f t="shared" si="71"/>
        <v>75000</v>
      </c>
      <c r="K541" s="581"/>
      <c r="L541" s="328"/>
      <c r="M541" s="328"/>
      <c r="N541" s="328"/>
      <c r="O541" s="328"/>
      <c r="P541" s="328"/>
      <c r="Q541" s="328"/>
      <c r="R541" s="328"/>
      <c r="S541" s="328"/>
      <c r="T541" s="328"/>
      <c r="U541" s="328"/>
      <c r="V541" s="328"/>
      <c r="W541" s="328"/>
      <c r="X541" s="328"/>
      <c r="Y541" s="328"/>
      <c r="Z541" s="328"/>
      <c r="AA541" s="328"/>
      <c r="AB541" s="328"/>
    </row>
    <row r="542" spans="1:28" ht="15" hidden="1" x14ac:dyDescent="0.2">
      <c r="A542" s="1362" t="s">
        <v>2016</v>
      </c>
      <c r="B542" s="1393"/>
      <c r="C542" s="1393">
        <v>75000</v>
      </c>
      <c r="D542" s="1393"/>
      <c r="E542" s="1393"/>
      <c r="F542" s="1393"/>
      <c r="G542" s="1393"/>
      <c r="H542" s="1393"/>
      <c r="I542" s="1393"/>
      <c r="J542" s="1376">
        <f t="shared" si="71"/>
        <v>75000</v>
      </c>
      <c r="K542" s="581"/>
      <c r="L542" s="328"/>
      <c r="M542" s="328"/>
      <c r="N542" s="328"/>
      <c r="O542" s="328"/>
      <c r="P542" s="328"/>
      <c r="Q542" s="328"/>
      <c r="R542" s="328"/>
      <c r="S542" s="328"/>
      <c r="T542" s="328"/>
      <c r="U542" s="328"/>
      <c r="V542" s="328"/>
      <c r="W542" s="328"/>
      <c r="X542" s="328"/>
      <c r="Y542" s="328"/>
      <c r="Z542" s="328"/>
      <c r="AA542" s="328"/>
      <c r="AB542" s="328"/>
    </row>
    <row r="543" spans="1:28" ht="15" hidden="1" x14ac:dyDescent="0.2">
      <c r="A543" s="1362" t="s">
        <v>2016</v>
      </c>
      <c r="B543" s="1393"/>
      <c r="C543" s="1393">
        <v>150000</v>
      </c>
      <c r="D543" s="1393"/>
      <c r="E543" s="1393"/>
      <c r="F543" s="1393"/>
      <c r="G543" s="1393"/>
      <c r="H543" s="1393"/>
      <c r="I543" s="1393"/>
      <c r="J543" s="1376">
        <f t="shared" si="71"/>
        <v>150000</v>
      </c>
      <c r="K543" s="581"/>
      <c r="L543" s="328"/>
      <c r="M543" s="328"/>
      <c r="N543" s="328"/>
      <c r="O543" s="328"/>
      <c r="P543" s="328"/>
      <c r="Q543" s="328"/>
      <c r="R543" s="328"/>
      <c r="S543" s="328"/>
      <c r="T543" s="328"/>
      <c r="U543" s="328"/>
      <c r="V543" s="328"/>
      <c r="W543" s="328"/>
      <c r="X543" s="328"/>
      <c r="Y543" s="328"/>
      <c r="Z543" s="328"/>
      <c r="AA543" s="328"/>
      <c r="AB543" s="328"/>
    </row>
    <row r="544" spans="1:28" ht="15" hidden="1" x14ac:dyDescent="0.2">
      <c r="A544" s="1362" t="s">
        <v>2016</v>
      </c>
      <c r="B544" s="1393"/>
      <c r="C544" s="1393">
        <v>150000</v>
      </c>
      <c r="D544" s="1393"/>
      <c r="E544" s="1393"/>
      <c r="F544" s="1393"/>
      <c r="G544" s="1393"/>
      <c r="H544" s="1393"/>
      <c r="I544" s="1393"/>
      <c r="J544" s="1376">
        <f t="shared" si="71"/>
        <v>150000</v>
      </c>
      <c r="K544" s="581"/>
      <c r="L544" s="328"/>
      <c r="M544" s="328"/>
      <c r="N544" s="328"/>
      <c r="O544" s="328"/>
      <c r="P544" s="328"/>
      <c r="Q544" s="328"/>
      <c r="R544" s="328"/>
      <c r="S544" s="328"/>
      <c r="T544" s="328"/>
      <c r="U544" s="328"/>
      <c r="V544" s="328"/>
      <c r="W544" s="328"/>
      <c r="X544" s="328"/>
      <c r="Y544" s="328"/>
      <c r="Z544" s="328"/>
      <c r="AA544" s="328"/>
      <c r="AB544" s="328"/>
    </row>
    <row r="545" spans="1:28" ht="15" x14ac:dyDescent="0.2">
      <c r="A545" s="1362" t="s">
        <v>2017</v>
      </c>
      <c r="B545" s="1393"/>
      <c r="C545" s="1393">
        <v>450</v>
      </c>
      <c r="D545" s="1393"/>
      <c r="E545" s="1393"/>
      <c r="F545" s="1393"/>
      <c r="G545" s="1393"/>
      <c r="H545" s="1393">
        <f t="shared" ref="H545" si="75">SUM(H541:H544)</f>
        <v>0</v>
      </c>
      <c r="I545" s="1393"/>
      <c r="J545" s="1376">
        <f t="shared" si="71"/>
        <v>450</v>
      </c>
      <c r="K545" s="581"/>
      <c r="L545" s="328"/>
      <c r="M545" s="328"/>
      <c r="N545" s="328"/>
      <c r="O545" s="328"/>
      <c r="P545" s="328"/>
      <c r="Q545" s="328"/>
      <c r="R545" s="328"/>
      <c r="S545" s="328"/>
      <c r="T545" s="328"/>
      <c r="U545" s="328"/>
      <c r="V545" s="328"/>
      <c r="W545" s="328"/>
      <c r="X545" s="328"/>
      <c r="Y545" s="328"/>
      <c r="Z545" s="328"/>
      <c r="AA545" s="328"/>
      <c r="AB545" s="328"/>
    </row>
    <row r="546" spans="1:28" ht="15" x14ac:dyDescent="0.2">
      <c r="A546" s="1371" t="s">
        <v>1302</v>
      </c>
      <c r="B546" s="1373">
        <v>50</v>
      </c>
      <c r="C546" s="1373"/>
      <c r="D546" s="1373">
        <v>70</v>
      </c>
      <c r="E546" s="1373"/>
      <c r="F546" s="1373"/>
      <c r="G546" s="1373">
        <v>100</v>
      </c>
      <c r="H546" s="1373"/>
      <c r="I546" s="1373"/>
      <c r="J546" s="1376">
        <f t="shared" si="71"/>
        <v>220</v>
      </c>
      <c r="K546" s="328"/>
      <c r="L546" s="328"/>
      <c r="M546" s="328"/>
      <c r="N546" s="328"/>
      <c r="O546" s="328"/>
      <c r="P546" s="328"/>
      <c r="Q546" s="328"/>
      <c r="R546" s="328"/>
      <c r="S546" s="328"/>
      <c r="T546" s="328"/>
      <c r="U546" s="328"/>
      <c r="V546" s="328"/>
      <c r="W546" s="328"/>
      <c r="X546" s="328"/>
      <c r="Y546" s="328"/>
      <c r="Z546" s="328"/>
      <c r="AA546" s="328"/>
      <c r="AB546" s="328"/>
    </row>
    <row r="547" spans="1:28" ht="30" x14ac:dyDescent="0.2">
      <c r="A547" s="1362" t="s">
        <v>1520</v>
      </c>
      <c r="B547" s="1373"/>
      <c r="C547" s="1373"/>
      <c r="D547" s="1373"/>
      <c r="E547" s="1373"/>
      <c r="F547" s="1373"/>
      <c r="G547" s="1373"/>
      <c r="H547" s="1373"/>
      <c r="I547" s="1373">
        <v>1250</v>
      </c>
      <c r="J547" s="1376">
        <f t="shared" si="71"/>
        <v>1250</v>
      </c>
      <c r="K547" s="328"/>
      <c r="L547" s="328"/>
      <c r="M547" s="328"/>
      <c r="N547" s="328"/>
      <c r="O547" s="328"/>
      <c r="P547" s="328"/>
      <c r="Q547" s="328"/>
      <c r="R547" s="328"/>
      <c r="S547" s="328"/>
      <c r="T547" s="328"/>
      <c r="U547" s="328"/>
      <c r="V547" s="328"/>
      <c r="W547" s="328"/>
      <c r="X547" s="328"/>
      <c r="Y547" s="328"/>
      <c r="Z547" s="328"/>
      <c r="AA547" s="328"/>
      <c r="AB547" s="328"/>
    </row>
    <row r="548" spans="1:28" ht="15" x14ac:dyDescent="0.2">
      <c r="A548" s="1362" t="s">
        <v>1133</v>
      </c>
      <c r="B548" s="1364"/>
      <c r="C548" s="1364"/>
      <c r="D548" s="1393"/>
      <c r="E548" s="1364"/>
      <c r="F548" s="1364"/>
      <c r="G548" s="1393"/>
      <c r="H548" s="1393"/>
      <c r="I548" s="1364">
        <v>250</v>
      </c>
      <c r="J548" s="1376">
        <f t="shared" si="71"/>
        <v>250</v>
      </c>
      <c r="K548" s="328"/>
      <c r="L548" s="328"/>
      <c r="M548" s="328"/>
      <c r="N548" s="328"/>
      <c r="O548" s="328"/>
      <c r="P548" s="328"/>
      <c r="Q548" s="328"/>
      <c r="R548" s="328"/>
      <c r="S548" s="328"/>
      <c r="T548" s="328"/>
      <c r="U548" s="328"/>
      <c r="V548" s="328"/>
      <c r="W548" s="328"/>
      <c r="X548" s="328"/>
      <c r="Y548" s="328"/>
      <c r="Z548" s="328"/>
      <c r="AA548" s="328"/>
      <c r="AB548" s="328"/>
    </row>
    <row r="549" spans="1:28" ht="15" x14ac:dyDescent="0.2">
      <c r="A549" s="1362" t="s">
        <v>2018</v>
      </c>
      <c r="B549" s="1364"/>
      <c r="C549" s="1364"/>
      <c r="D549" s="1393"/>
      <c r="E549" s="1364"/>
      <c r="F549" s="1364"/>
      <c r="G549" s="1393">
        <v>1000</v>
      </c>
      <c r="H549" s="1393"/>
      <c r="I549" s="1364"/>
      <c r="J549" s="1376">
        <f t="shared" si="71"/>
        <v>1000</v>
      </c>
      <c r="K549" s="328"/>
      <c r="L549" s="328"/>
      <c r="M549" s="328"/>
      <c r="N549" s="328"/>
      <c r="O549" s="328"/>
      <c r="P549" s="328"/>
      <c r="Q549" s="328"/>
      <c r="R549" s="328"/>
      <c r="S549" s="328"/>
      <c r="T549" s="328"/>
      <c r="U549" s="328"/>
      <c r="V549" s="328"/>
      <c r="W549" s="328"/>
      <c r="X549" s="328"/>
      <c r="Y549" s="328"/>
      <c r="Z549" s="328"/>
      <c r="AA549" s="328"/>
      <c r="AB549" s="328"/>
    </row>
    <row r="550" spans="1:28" ht="15" x14ac:dyDescent="0.2">
      <c r="A550" s="1362" t="s">
        <v>1075</v>
      </c>
      <c r="B550" s="1364"/>
      <c r="C550" s="1364"/>
      <c r="D550" s="1393"/>
      <c r="E550" s="1364"/>
      <c r="F550" s="1364"/>
      <c r="G550" s="1393"/>
      <c r="H550" s="1393"/>
      <c r="I550" s="1364">
        <v>51</v>
      </c>
      <c r="J550" s="1376">
        <f t="shared" si="71"/>
        <v>51</v>
      </c>
      <c r="K550" s="328"/>
      <c r="L550" s="328"/>
      <c r="M550" s="328"/>
      <c r="N550" s="328"/>
      <c r="O550" s="328"/>
      <c r="P550" s="328"/>
      <c r="Q550" s="328"/>
      <c r="R550" s="328"/>
      <c r="S550" s="328"/>
      <c r="T550" s="328"/>
      <c r="U550" s="328"/>
      <c r="V550" s="328"/>
      <c r="W550" s="328"/>
      <c r="X550" s="328"/>
      <c r="Y550" s="328"/>
      <c r="Z550" s="328"/>
      <c r="AA550" s="328"/>
      <c r="AB550" s="328"/>
    </row>
    <row r="551" spans="1:28" ht="15" hidden="1" x14ac:dyDescent="0.2">
      <c r="A551" s="1371" t="s">
        <v>1303</v>
      </c>
      <c r="B551" s="1393"/>
      <c r="C551" s="1393"/>
      <c r="D551" s="1393"/>
      <c r="E551" s="1393"/>
      <c r="F551" s="1393"/>
      <c r="G551" s="1393"/>
      <c r="H551" s="1393"/>
      <c r="I551" s="1393">
        <v>210000</v>
      </c>
      <c r="J551" s="1376">
        <f t="shared" si="71"/>
        <v>210000</v>
      </c>
      <c r="K551" s="298"/>
      <c r="L551" s="298"/>
      <c r="M551" s="298"/>
      <c r="N551" s="298"/>
      <c r="O551" s="298"/>
      <c r="P551" s="298"/>
      <c r="Q551" s="298"/>
      <c r="R551" s="298"/>
      <c r="S551" s="298"/>
      <c r="T551" s="298"/>
      <c r="U551" s="298"/>
      <c r="V551" s="298"/>
      <c r="W551" s="298"/>
      <c r="X551" s="298"/>
      <c r="Y551" s="298"/>
      <c r="Z551" s="298"/>
      <c r="AA551" s="298"/>
      <c r="AB551" s="298"/>
    </row>
    <row r="552" spans="1:28" ht="15" hidden="1" x14ac:dyDescent="0.2">
      <c r="A552" s="1371" t="s">
        <v>1303</v>
      </c>
      <c r="B552" s="1393"/>
      <c r="C552" s="1393"/>
      <c r="D552" s="1393"/>
      <c r="E552" s="1393"/>
      <c r="F552" s="1393"/>
      <c r="G552" s="1393"/>
      <c r="H552" s="1393"/>
      <c r="I552" s="1393">
        <v>105000</v>
      </c>
      <c r="J552" s="1376">
        <f t="shared" si="71"/>
        <v>105000</v>
      </c>
      <c r="K552" s="298"/>
      <c r="L552" s="298"/>
      <c r="M552" s="298"/>
      <c r="N552" s="298"/>
      <c r="O552" s="298"/>
      <c r="P552" s="298"/>
      <c r="Q552" s="298"/>
      <c r="R552" s="298"/>
      <c r="S552" s="298"/>
      <c r="T552" s="298"/>
      <c r="U552" s="298"/>
      <c r="V552" s="298"/>
      <c r="W552" s="298"/>
      <c r="X552" s="298"/>
      <c r="Y552" s="298"/>
      <c r="Z552" s="298"/>
      <c r="AA552" s="298"/>
      <c r="AB552" s="298"/>
    </row>
    <row r="553" spans="1:28" ht="15" hidden="1" x14ac:dyDescent="0.2">
      <c r="A553" s="1371" t="s">
        <v>1303</v>
      </c>
      <c r="B553" s="1393"/>
      <c r="C553" s="1393"/>
      <c r="D553" s="1393"/>
      <c r="E553" s="1393"/>
      <c r="F553" s="1393"/>
      <c r="G553" s="1393"/>
      <c r="H553" s="1393"/>
      <c r="I553" s="1393">
        <v>161000</v>
      </c>
      <c r="J553" s="1376">
        <f t="shared" si="71"/>
        <v>161000</v>
      </c>
      <c r="K553" s="298"/>
      <c r="L553" s="298"/>
      <c r="M553" s="298"/>
      <c r="N553" s="298"/>
      <c r="O553" s="298"/>
      <c r="P553" s="298"/>
      <c r="Q553" s="298"/>
      <c r="R553" s="298"/>
      <c r="S553" s="298"/>
      <c r="T553" s="298"/>
      <c r="U553" s="298"/>
      <c r="V553" s="298"/>
      <c r="W553" s="298"/>
      <c r="X553" s="298"/>
      <c r="Y553" s="298"/>
      <c r="Z553" s="298"/>
      <c r="AA553" s="298"/>
      <c r="AB553" s="298"/>
    </row>
    <row r="554" spans="1:28" ht="15" hidden="1" x14ac:dyDescent="0.2">
      <c r="A554" s="1371" t="s">
        <v>1303</v>
      </c>
      <c r="B554" s="1393"/>
      <c r="C554" s="1393"/>
      <c r="D554" s="1393"/>
      <c r="E554" s="1393"/>
      <c r="F554" s="1393"/>
      <c r="G554" s="1393"/>
      <c r="H554" s="1393"/>
      <c r="I554" s="1393">
        <v>84000</v>
      </c>
      <c r="J554" s="1376">
        <f t="shared" si="71"/>
        <v>84000</v>
      </c>
      <c r="K554" s="298"/>
      <c r="L554" s="298"/>
      <c r="M554" s="298"/>
      <c r="N554" s="298"/>
      <c r="O554" s="298"/>
      <c r="P554" s="298"/>
      <c r="Q554" s="298"/>
      <c r="R554" s="298"/>
      <c r="S554" s="298"/>
      <c r="T554" s="298"/>
      <c r="U554" s="298"/>
      <c r="V554" s="298"/>
      <c r="W554" s="298"/>
      <c r="X554" s="298"/>
      <c r="Y554" s="298"/>
      <c r="Z554" s="298"/>
      <c r="AA554" s="298"/>
      <c r="AB554" s="298"/>
    </row>
    <row r="555" spans="1:28" ht="15" x14ac:dyDescent="0.2">
      <c r="A555" s="1371" t="s">
        <v>2019</v>
      </c>
      <c r="B555" s="1393"/>
      <c r="C555" s="1393"/>
      <c r="D555" s="1393"/>
      <c r="E555" s="1393"/>
      <c r="F555" s="1393"/>
      <c r="G555" s="1393"/>
      <c r="H555" s="1393">
        <f t="shared" ref="H555" si="76">SUM(H551:H554)</f>
        <v>0</v>
      </c>
      <c r="I555" s="1393">
        <v>560</v>
      </c>
      <c r="J555" s="1376">
        <f t="shared" si="71"/>
        <v>560</v>
      </c>
      <c r="K555" s="298"/>
      <c r="L555" s="298"/>
      <c r="M555" s="298"/>
      <c r="N555" s="298"/>
      <c r="O555" s="298"/>
      <c r="P555" s="298"/>
      <c r="Q555" s="298"/>
      <c r="R555" s="298"/>
      <c r="S555" s="298"/>
      <c r="T555" s="298"/>
      <c r="U555" s="298"/>
      <c r="V555" s="298"/>
      <c r="W555" s="298"/>
      <c r="X555" s="298"/>
      <c r="Y555" s="298"/>
      <c r="Z555" s="298"/>
      <c r="AA555" s="298"/>
      <c r="AB555" s="298"/>
    </row>
    <row r="556" spans="1:28" ht="13.15" hidden="1" customHeight="1" x14ac:dyDescent="0.2">
      <c r="A556" s="1362" t="s">
        <v>1076</v>
      </c>
      <c r="B556" s="1373"/>
      <c r="C556" s="1373"/>
      <c r="D556" s="1373"/>
      <c r="E556" s="1373"/>
      <c r="F556" s="1373"/>
      <c r="G556" s="1373">
        <v>100000</v>
      </c>
      <c r="H556" s="1373"/>
      <c r="I556" s="1373"/>
      <c r="J556" s="1376">
        <f t="shared" si="71"/>
        <v>100000</v>
      </c>
      <c r="K556" s="298"/>
      <c r="L556" s="298"/>
      <c r="M556" s="298"/>
      <c r="N556" s="298"/>
      <c r="O556" s="298"/>
      <c r="P556" s="298"/>
      <c r="Q556" s="298"/>
      <c r="R556" s="298"/>
      <c r="S556" s="298"/>
      <c r="T556" s="298"/>
      <c r="U556" s="298"/>
      <c r="V556" s="298"/>
      <c r="W556" s="298"/>
      <c r="X556" s="298"/>
      <c r="Y556" s="298"/>
      <c r="Z556" s="298"/>
      <c r="AA556" s="298"/>
      <c r="AB556" s="298"/>
    </row>
    <row r="557" spans="1:28" ht="15" hidden="1" x14ac:dyDescent="0.2">
      <c r="A557" s="1362" t="s">
        <v>1076</v>
      </c>
      <c r="B557" s="1373"/>
      <c r="C557" s="1373"/>
      <c r="D557" s="1373"/>
      <c r="E557" s="1373"/>
      <c r="F557" s="1373"/>
      <c r="G557" s="1373">
        <v>1380800</v>
      </c>
      <c r="H557" s="1373"/>
      <c r="I557" s="1373"/>
      <c r="J557" s="1376">
        <f t="shared" si="71"/>
        <v>1380800</v>
      </c>
      <c r="K557" s="298"/>
      <c r="L557" s="298"/>
      <c r="M557" s="298"/>
      <c r="N557" s="298"/>
      <c r="O557" s="298"/>
      <c r="P557" s="298"/>
      <c r="Q557" s="298"/>
      <c r="R557" s="298"/>
      <c r="S557" s="298"/>
      <c r="T557" s="298"/>
      <c r="U557" s="298"/>
      <c r="V557" s="298"/>
      <c r="W557" s="298"/>
      <c r="X557" s="298"/>
      <c r="Y557" s="298"/>
      <c r="Z557" s="298"/>
      <c r="AA557" s="298"/>
      <c r="AB557" s="298"/>
    </row>
    <row r="558" spans="1:28" ht="15" x14ac:dyDescent="0.2">
      <c r="A558" s="1362" t="s">
        <v>2020</v>
      </c>
      <c r="B558" s="1373"/>
      <c r="C558" s="1373"/>
      <c r="D558" s="1373"/>
      <c r="E558" s="1373"/>
      <c r="F558" s="1373"/>
      <c r="G558" s="1373">
        <v>1481</v>
      </c>
      <c r="H558" s="1373">
        <f t="shared" ref="H558" si="77">SUM(H556:H557)</f>
        <v>0</v>
      </c>
      <c r="I558" s="1373"/>
      <c r="J558" s="1376">
        <f t="shared" si="71"/>
        <v>1481</v>
      </c>
      <c r="K558" s="298"/>
      <c r="L558" s="298"/>
      <c r="M558" s="298"/>
      <c r="N558" s="298"/>
      <c r="O558" s="298"/>
      <c r="P558" s="298"/>
      <c r="Q558" s="298"/>
      <c r="R558" s="298"/>
      <c r="S558" s="298"/>
      <c r="T558" s="298"/>
      <c r="U558" s="298"/>
      <c r="V558" s="298"/>
      <c r="W558" s="298"/>
      <c r="X558" s="298"/>
      <c r="Y558" s="298"/>
      <c r="Z558" s="298"/>
      <c r="AA558" s="298"/>
      <c r="AB558" s="298"/>
    </row>
    <row r="559" spans="1:28" ht="37.700000000000003" hidden="1" customHeight="1" x14ac:dyDescent="0.2">
      <c r="A559" s="1362" t="s">
        <v>1077</v>
      </c>
      <c r="B559" s="1373"/>
      <c r="C559" s="1364">
        <v>50000</v>
      </c>
      <c r="D559" s="1393">
        <v>50000</v>
      </c>
      <c r="E559" s="1393"/>
      <c r="F559" s="1393"/>
      <c r="G559" s="1393">
        <v>100000</v>
      </c>
      <c r="H559" s="1393"/>
      <c r="I559" s="1364"/>
      <c r="J559" s="1376">
        <f t="shared" si="71"/>
        <v>200000</v>
      </c>
      <c r="K559" s="328"/>
      <c r="L559" s="298"/>
      <c r="M559" s="298"/>
      <c r="N559" s="298"/>
      <c r="O559" s="298"/>
      <c r="P559" s="298"/>
      <c r="Q559" s="298"/>
      <c r="R559" s="298"/>
      <c r="S559" s="298"/>
      <c r="T559" s="298"/>
      <c r="U559" s="298"/>
      <c r="V559" s="298"/>
      <c r="W559" s="298"/>
      <c r="X559" s="298"/>
      <c r="Y559" s="298"/>
      <c r="Z559" s="298"/>
      <c r="AA559" s="298"/>
      <c r="AB559" s="298"/>
    </row>
    <row r="560" spans="1:28" ht="37.700000000000003" hidden="1" customHeight="1" x14ac:dyDescent="0.2">
      <c r="A560" s="1362" t="s">
        <v>1077</v>
      </c>
      <c r="B560" s="1364"/>
      <c r="C560" s="1364">
        <v>50000</v>
      </c>
      <c r="D560" s="1393">
        <v>50000</v>
      </c>
      <c r="E560" s="1393"/>
      <c r="F560" s="1393"/>
      <c r="G560" s="1393">
        <v>100000</v>
      </c>
      <c r="H560" s="1393"/>
      <c r="I560" s="1364"/>
      <c r="J560" s="1376">
        <f t="shared" si="71"/>
        <v>200000</v>
      </c>
      <c r="K560" s="328"/>
      <c r="L560" s="298"/>
      <c r="M560" s="298"/>
      <c r="N560" s="298"/>
      <c r="O560" s="298"/>
      <c r="P560" s="298"/>
      <c r="Q560" s="298"/>
      <c r="R560" s="298"/>
      <c r="S560" s="298"/>
      <c r="T560" s="298"/>
      <c r="U560" s="298"/>
      <c r="V560" s="298"/>
      <c r="W560" s="298"/>
      <c r="X560" s="298"/>
      <c r="Y560" s="298"/>
      <c r="Z560" s="298"/>
      <c r="AA560" s="298"/>
      <c r="AB560" s="298"/>
    </row>
    <row r="561" spans="1:28" ht="30" customHeight="1" x14ac:dyDescent="0.2">
      <c r="A561" s="1362" t="s">
        <v>2021</v>
      </c>
      <c r="B561" s="1364"/>
      <c r="C561" s="1364">
        <v>100</v>
      </c>
      <c r="D561" s="1364">
        <v>100</v>
      </c>
      <c r="E561" s="1364"/>
      <c r="F561" s="1364"/>
      <c r="G561" s="1364">
        <v>200</v>
      </c>
      <c r="H561" s="1364">
        <f t="shared" ref="H561" si="78">SUM(H559:H560)</f>
        <v>0</v>
      </c>
      <c r="I561" s="1364"/>
      <c r="J561" s="1376">
        <f t="shared" si="71"/>
        <v>400</v>
      </c>
      <c r="K561" s="328"/>
      <c r="L561" s="298"/>
      <c r="M561" s="298"/>
      <c r="N561" s="298"/>
      <c r="O561" s="298"/>
      <c r="P561" s="298"/>
      <c r="Q561" s="298"/>
      <c r="R561" s="298"/>
      <c r="S561" s="298"/>
      <c r="T561" s="298"/>
      <c r="U561" s="298"/>
      <c r="V561" s="298"/>
      <c r="W561" s="298"/>
      <c r="X561" s="298"/>
      <c r="Y561" s="298"/>
      <c r="Z561" s="298"/>
      <c r="AA561" s="298"/>
      <c r="AB561" s="298"/>
    </row>
    <row r="562" spans="1:28" ht="15" x14ac:dyDescent="0.2">
      <c r="A562" s="1362" t="s">
        <v>1078</v>
      </c>
      <c r="B562" s="1393"/>
      <c r="C562" s="1364">
        <v>50</v>
      </c>
      <c r="D562" s="1393"/>
      <c r="E562" s="1393"/>
      <c r="F562" s="1393"/>
      <c r="G562" s="1393">
        <v>100</v>
      </c>
      <c r="H562" s="1393"/>
      <c r="I562" s="1393"/>
      <c r="J562" s="1376">
        <f t="shared" si="71"/>
        <v>150</v>
      </c>
      <c r="K562" s="328"/>
      <c r="L562" s="298"/>
      <c r="M562" s="298"/>
      <c r="N562" s="298"/>
      <c r="O562" s="298"/>
      <c r="P562" s="298"/>
      <c r="Q562" s="298"/>
      <c r="R562" s="298"/>
      <c r="S562" s="298"/>
      <c r="T562" s="298"/>
      <c r="U562" s="298"/>
      <c r="V562" s="298"/>
      <c r="W562" s="298"/>
      <c r="X562" s="298"/>
      <c r="Y562" s="298"/>
      <c r="Z562" s="298"/>
      <c r="AA562" s="298"/>
      <c r="AB562" s="298"/>
    </row>
    <row r="563" spans="1:28" ht="15" x14ac:dyDescent="0.2">
      <c r="A563" s="1362" t="s">
        <v>1079</v>
      </c>
      <c r="B563" s="1393"/>
      <c r="C563" s="1393"/>
      <c r="D563" s="1393"/>
      <c r="E563" s="1364"/>
      <c r="F563" s="1364"/>
      <c r="G563" s="1393">
        <v>100</v>
      </c>
      <c r="H563" s="1393"/>
      <c r="I563" s="1364">
        <v>500</v>
      </c>
      <c r="J563" s="1376">
        <f t="shared" si="71"/>
        <v>600</v>
      </c>
      <c r="K563" s="298"/>
      <c r="L563" s="298"/>
      <c r="M563" s="298"/>
      <c r="N563" s="298"/>
      <c r="O563" s="298"/>
      <c r="P563" s="298"/>
      <c r="Q563" s="298"/>
      <c r="R563" s="298"/>
      <c r="S563" s="298"/>
      <c r="T563" s="298"/>
      <c r="U563" s="298"/>
      <c r="V563" s="298"/>
      <c r="W563" s="298"/>
      <c r="X563" s="298"/>
      <c r="Y563" s="298"/>
      <c r="Z563" s="298"/>
      <c r="AA563" s="298"/>
      <c r="AB563" s="298"/>
    </row>
    <row r="564" spans="1:28" ht="16.899999999999999" hidden="1" customHeight="1" x14ac:dyDescent="0.2">
      <c r="A564" s="1362" t="s">
        <v>1080</v>
      </c>
      <c r="B564" s="1364"/>
      <c r="C564" s="1364"/>
      <c r="D564" s="1364">
        <v>200000</v>
      </c>
      <c r="E564" s="1364"/>
      <c r="F564" s="1364"/>
      <c r="G564" s="1364">
        <v>100000</v>
      </c>
      <c r="H564" s="1364"/>
      <c r="I564" s="1364">
        <v>1500000</v>
      </c>
      <c r="J564" s="1376">
        <f t="shared" si="71"/>
        <v>1800000</v>
      </c>
      <c r="K564" s="328"/>
      <c r="L564" s="298"/>
      <c r="M564" s="298"/>
      <c r="N564" s="298"/>
      <c r="O564" s="298"/>
      <c r="P564" s="298"/>
      <c r="Q564" s="298"/>
      <c r="R564" s="298"/>
      <c r="S564" s="298"/>
      <c r="T564" s="298"/>
      <c r="U564" s="298"/>
      <c r="V564" s="298"/>
      <c r="W564" s="298"/>
      <c r="X564" s="298"/>
      <c r="Y564" s="298"/>
      <c r="Z564" s="298"/>
      <c r="AA564" s="298"/>
      <c r="AB564" s="298"/>
    </row>
    <row r="565" spans="1:28" ht="16.899999999999999" hidden="1" customHeight="1" x14ac:dyDescent="0.2">
      <c r="A565" s="1362" t="s">
        <v>1080</v>
      </c>
      <c r="B565" s="1364"/>
      <c r="C565" s="1364"/>
      <c r="D565" s="1364"/>
      <c r="E565" s="1364"/>
      <c r="F565" s="1364"/>
      <c r="G565" s="1364">
        <v>100000</v>
      </c>
      <c r="H565" s="1364"/>
      <c r="I565" s="1364">
        <v>750000</v>
      </c>
      <c r="J565" s="1376">
        <f t="shared" si="71"/>
        <v>850000</v>
      </c>
      <c r="K565" s="328"/>
      <c r="L565" s="298"/>
      <c r="M565" s="298"/>
      <c r="N565" s="298"/>
      <c r="O565" s="298"/>
      <c r="P565" s="298"/>
      <c r="Q565" s="298"/>
      <c r="R565" s="298"/>
      <c r="S565" s="298"/>
      <c r="T565" s="298"/>
      <c r="U565" s="298"/>
      <c r="V565" s="298"/>
      <c r="W565" s="298"/>
      <c r="X565" s="298"/>
      <c r="Y565" s="298"/>
      <c r="Z565" s="298"/>
      <c r="AA565" s="298"/>
      <c r="AB565" s="298"/>
    </row>
    <row r="566" spans="1:28" ht="16.899999999999999" hidden="1" customHeight="1" x14ac:dyDescent="0.2">
      <c r="A566" s="1362" t="s">
        <v>1080</v>
      </c>
      <c r="B566" s="1364"/>
      <c r="C566" s="1364"/>
      <c r="D566" s="1364"/>
      <c r="E566" s="1364"/>
      <c r="F566" s="1364"/>
      <c r="G566" s="1364"/>
      <c r="H566" s="1364"/>
      <c r="I566" s="1364">
        <v>750000</v>
      </c>
      <c r="J566" s="1376">
        <f t="shared" si="71"/>
        <v>750000</v>
      </c>
      <c r="K566" s="328"/>
      <c r="L566" s="298"/>
      <c r="M566" s="298"/>
      <c r="N566" s="298"/>
      <c r="O566" s="298"/>
      <c r="P566" s="298"/>
      <c r="Q566" s="298"/>
      <c r="R566" s="298"/>
      <c r="S566" s="298"/>
      <c r="T566" s="298"/>
      <c r="U566" s="298"/>
      <c r="V566" s="298"/>
      <c r="W566" s="298"/>
      <c r="X566" s="298"/>
      <c r="Y566" s="298"/>
      <c r="Z566" s="298"/>
      <c r="AA566" s="298"/>
      <c r="AB566" s="298"/>
    </row>
    <row r="567" spans="1:28" ht="16.899999999999999" customHeight="1" x14ac:dyDescent="0.2">
      <c r="A567" s="1362" t="s">
        <v>1080</v>
      </c>
      <c r="B567" s="1364"/>
      <c r="C567" s="1364"/>
      <c r="D567" s="1364">
        <v>200</v>
      </c>
      <c r="E567" s="1364"/>
      <c r="F567" s="1364"/>
      <c r="G567" s="1364">
        <v>200</v>
      </c>
      <c r="H567" s="1364">
        <f t="shared" ref="H567" si="79">SUM(H564:H566)</f>
        <v>0</v>
      </c>
      <c r="I567" s="1364">
        <v>3000</v>
      </c>
      <c r="J567" s="1376">
        <f t="shared" si="71"/>
        <v>3400</v>
      </c>
      <c r="K567" s="328"/>
      <c r="L567" s="298"/>
      <c r="M567" s="298"/>
      <c r="N567" s="298"/>
      <c r="O567" s="298"/>
      <c r="P567" s="298"/>
      <c r="Q567" s="298"/>
      <c r="R567" s="298"/>
      <c r="S567" s="298"/>
      <c r="T567" s="298"/>
      <c r="U567" s="298"/>
      <c r="V567" s="298"/>
      <c r="W567" s="298"/>
      <c r="X567" s="298"/>
      <c r="Y567" s="298"/>
      <c r="Z567" s="298"/>
      <c r="AA567" s="298"/>
      <c r="AB567" s="298"/>
    </row>
    <row r="568" spans="1:28" ht="30" hidden="1" x14ac:dyDescent="0.2">
      <c r="A568" s="1362" t="s">
        <v>1376</v>
      </c>
      <c r="B568" s="1364"/>
      <c r="C568" s="1364"/>
      <c r="D568" s="1364"/>
      <c r="E568" s="1364"/>
      <c r="F568" s="1364"/>
      <c r="G568" s="1364"/>
      <c r="H568" s="1364"/>
      <c r="I568" s="1364"/>
      <c r="J568" s="1376">
        <f t="shared" si="71"/>
        <v>0</v>
      </c>
      <c r="K568" s="328"/>
      <c r="L568" s="298"/>
      <c r="M568" s="298"/>
      <c r="N568" s="298"/>
      <c r="O568" s="298"/>
      <c r="P568" s="298"/>
      <c r="Q568" s="298"/>
      <c r="R568" s="298"/>
      <c r="S568" s="298"/>
      <c r="T568" s="298"/>
      <c r="U568" s="298"/>
      <c r="V568" s="298"/>
      <c r="W568" s="298"/>
      <c r="X568" s="298"/>
      <c r="Y568" s="298"/>
      <c r="Z568" s="298"/>
      <c r="AA568" s="298"/>
      <c r="AB568" s="298"/>
    </row>
    <row r="569" spans="1:28" ht="19.149999999999999" customHeight="1" x14ac:dyDescent="0.2">
      <c r="A569" s="1362" t="s">
        <v>1377</v>
      </c>
      <c r="B569" s="1364"/>
      <c r="C569" s="1364"/>
      <c r="D569" s="1364"/>
      <c r="E569" s="1364"/>
      <c r="F569" s="1364"/>
      <c r="G569" s="1364">
        <v>100</v>
      </c>
      <c r="H569" s="1364"/>
      <c r="I569" s="1364">
        <v>300</v>
      </c>
      <c r="J569" s="1376">
        <f t="shared" si="71"/>
        <v>400</v>
      </c>
      <c r="K569" s="328"/>
      <c r="L569" s="298"/>
      <c r="M569" s="298"/>
      <c r="N569" s="298"/>
      <c r="O569" s="298"/>
      <c r="P569" s="298"/>
      <c r="Q569" s="298"/>
      <c r="R569" s="298"/>
      <c r="S569" s="298"/>
      <c r="T569" s="298"/>
      <c r="U569" s="298"/>
      <c r="V569" s="298"/>
      <c r="W569" s="298"/>
      <c r="X569" s="298"/>
      <c r="Y569" s="298"/>
      <c r="Z569" s="298"/>
      <c r="AA569" s="298"/>
      <c r="AB569" s="298"/>
    </row>
    <row r="570" spans="1:28" ht="15" hidden="1" x14ac:dyDescent="0.2">
      <c r="A570" s="1362" t="s">
        <v>2022</v>
      </c>
      <c r="B570" s="1373"/>
      <c r="C570" s="1373"/>
      <c r="D570" s="1373"/>
      <c r="E570" s="1373"/>
      <c r="F570" s="1373"/>
      <c r="G570" s="1373"/>
      <c r="H570" s="1373"/>
      <c r="I570" s="1373"/>
      <c r="J570" s="1376">
        <f t="shared" si="71"/>
        <v>0</v>
      </c>
      <c r="K570" s="298"/>
      <c r="L570" s="298"/>
      <c r="M570" s="298"/>
      <c r="N570" s="298"/>
      <c r="O570" s="298"/>
      <c r="P570" s="298"/>
      <c r="Q570" s="298"/>
      <c r="R570" s="298"/>
      <c r="S570" s="298"/>
      <c r="T570" s="298"/>
      <c r="U570" s="298"/>
      <c r="V570" s="298"/>
      <c r="W570" s="298"/>
      <c r="X570" s="298"/>
      <c r="Y570" s="298"/>
      <c r="Z570" s="298"/>
      <c r="AA570" s="298"/>
      <c r="AB570" s="298"/>
    </row>
    <row r="571" spans="1:28" ht="18" hidden="1" customHeight="1" x14ac:dyDescent="0.2">
      <c r="A571" s="1371" t="s">
        <v>1304</v>
      </c>
      <c r="B571" s="1393"/>
      <c r="C571" s="1393"/>
      <c r="D571" s="1393"/>
      <c r="E571" s="1393"/>
      <c r="F571" s="1393"/>
      <c r="G571" s="1393"/>
      <c r="H571" s="1393"/>
      <c r="I571" s="1393"/>
      <c r="J571" s="1376">
        <f t="shared" si="71"/>
        <v>0</v>
      </c>
      <c r="K571" s="328"/>
      <c r="L571" s="298"/>
      <c r="M571" s="298"/>
      <c r="N571" s="298"/>
      <c r="O571" s="298"/>
      <c r="P571" s="298"/>
      <c r="Q571" s="298"/>
      <c r="R571" s="298"/>
      <c r="S571" s="298"/>
      <c r="T571" s="298"/>
      <c r="U571" s="298"/>
      <c r="V571" s="298"/>
      <c r="W571" s="298"/>
      <c r="X571" s="298"/>
      <c r="Y571" s="298"/>
      <c r="Z571" s="298"/>
      <c r="AA571" s="298"/>
      <c r="AB571" s="298"/>
    </row>
    <row r="572" spans="1:28" ht="15" hidden="1" x14ac:dyDescent="0.2">
      <c r="A572" s="1362" t="s">
        <v>1081</v>
      </c>
      <c r="B572" s="1364"/>
      <c r="C572" s="1364"/>
      <c r="D572" s="1393"/>
      <c r="E572" s="1393"/>
      <c r="F572" s="1393"/>
      <c r="G572" s="1393"/>
      <c r="H572" s="1393"/>
      <c r="I572" s="1364"/>
      <c r="J572" s="1376">
        <f t="shared" si="71"/>
        <v>0</v>
      </c>
      <c r="K572" s="328"/>
      <c r="L572" s="298"/>
      <c r="M572" s="298"/>
      <c r="N572" s="298"/>
      <c r="O572" s="298"/>
      <c r="P572" s="298"/>
      <c r="Q572" s="298"/>
      <c r="R572" s="298"/>
      <c r="S572" s="298"/>
      <c r="T572" s="298"/>
      <c r="U572" s="298"/>
      <c r="V572" s="298"/>
      <c r="W572" s="298"/>
      <c r="X572" s="298"/>
      <c r="Y572" s="298"/>
      <c r="Z572" s="298"/>
      <c r="AA572" s="298"/>
      <c r="AB572" s="298"/>
    </row>
    <row r="573" spans="1:28" ht="18" customHeight="1" x14ac:dyDescent="0.2">
      <c r="A573" s="1362" t="s">
        <v>1300</v>
      </c>
      <c r="B573" s="1393"/>
      <c r="C573" s="1393">
        <v>25</v>
      </c>
      <c r="D573" s="1393">
        <v>50</v>
      </c>
      <c r="E573" s="1393">
        <v>50</v>
      </c>
      <c r="F573" s="1393"/>
      <c r="G573" s="1393">
        <v>200</v>
      </c>
      <c r="H573" s="1393"/>
      <c r="I573" s="1393"/>
      <c r="J573" s="1376">
        <f t="shared" si="71"/>
        <v>325</v>
      </c>
      <c r="K573" s="328"/>
      <c r="L573" s="298"/>
      <c r="M573" s="298"/>
      <c r="N573" s="298"/>
      <c r="O573" s="298"/>
      <c r="P573" s="298"/>
      <c r="Q573" s="298"/>
      <c r="R573" s="298"/>
      <c r="S573" s="298"/>
      <c r="T573" s="298"/>
      <c r="U573" s="298"/>
      <c r="V573" s="298"/>
      <c r="W573" s="298"/>
      <c r="X573" s="298"/>
      <c r="Y573" s="298"/>
      <c r="Z573" s="298"/>
      <c r="AA573" s="298"/>
      <c r="AB573" s="298"/>
    </row>
    <row r="574" spans="1:28" ht="30" hidden="1" x14ac:dyDescent="0.2">
      <c r="A574" s="1362" t="s">
        <v>1305</v>
      </c>
      <c r="B574" s="1373"/>
      <c r="C574" s="1373"/>
      <c r="D574" s="1373"/>
      <c r="E574" s="1373"/>
      <c r="F574" s="1373"/>
      <c r="G574" s="1373"/>
      <c r="H574" s="1373"/>
      <c r="I574" s="1373"/>
      <c r="J574" s="1376">
        <f t="shared" si="71"/>
        <v>0</v>
      </c>
      <c r="K574" s="298"/>
      <c r="L574" s="298"/>
      <c r="M574" s="298"/>
      <c r="N574" s="298"/>
      <c r="O574" s="298"/>
      <c r="P574" s="298"/>
      <c r="Q574" s="298"/>
      <c r="R574" s="298"/>
      <c r="S574" s="298"/>
      <c r="T574" s="298"/>
      <c r="U574" s="298"/>
      <c r="V574" s="298"/>
      <c r="W574" s="298"/>
      <c r="X574" s="298"/>
      <c r="Y574" s="298"/>
      <c r="Z574" s="298"/>
      <c r="AA574" s="298"/>
      <c r="AB574" s="298"/>
    </row>
    <row r="575" spans="1:28" ht="15" x14ac:dyDescent="0.2">
      <c r="A575" s="1362" t="s">
        <v>2023</v>
      </c>
      <c r="B575" s="1373"/>
      <c r="C575" s="1373"/>
      <c r="D575" s="1373"/>
      <c r="E575" s="1373"/>
      <c r="F575" s="1373">
        <v>228</v>
      </c>
      <c r="G575" s="1373"/>
      <c r="H575" s="1373"/>
      <c r="I575" s="1373"/>
      <c r="J575" s="1376">
        <f t="shared" si="71"/>
        <v>228</v>
      </c>
      <c r="K575" s="298"/>
      <c r="L575" s="298"/>
      <c r="M575" s="298"/>
      <c r="N575" s="298"/>
      <c r="O575" s="298"/>
      <c r="P575" s="298"/>
      <c r="Q575" s="298"/>
      <c r="R575" s="298"/>
      <c r="S575" s="298"/>
      <c r="T575" s="298"/>
      <c r="U575" s="298"/>
      <c r="V575" s="298"/>
      <c r="W575" s="298"/>
      <c r="X575" s="298"/>
      <c r="Y575" s="298"/>
      <c r="Z575" s="298"/>
      <c r="AA575" s="298"/>
      <c r="AB575" s="298"/>
    </row>
    <row r="576" spans="1:28" ht="15" hidden="1" x14ac:dyDescent="0.2">
      <c r="A576" s="1371" t="s">
        <v>1082</v>
      </c>
      <c r="B576" s="1393"/>
      <c r="C576" s="1393"/>
      <c r="D576" s="1393"/>
      <c r="E576" s="1364"/>
      <c r="F576" s="1364"/>
      <c r="G576" s="1393"/>
      <c r="H576" s="1393"/>
      <c r="I576" s="1364"/>
      <c r="J576" s="1376">
        <f t="shared" si="71"/>
        <v>0</v>
      </c>
      <c r="K576" s="328"/>
      <c r="L576" s="298"/>
      <c r="M576" s="298"/>
      <c r="N576" s="298"/>
      <c r="O576" s="298"/>
      <c r="P576" s="298"/>
      <c r="Q576" s="298"/>
      <c r="R576" s="298"/>
      <c r="S576" s="298"/>
      <c r="T576" s="298"/>
      <c r="U576" s="298"/>
      <c r="V576" s="298"/>
      <c r="W576" s="298"/>
      <c r="X576" s="298"/>
      <c r="Y576" s="298"/>
      <c r="Z576" s="298"/>
      <c r="AA576" s="298"/>
      <c r="AB576" s="298"/>
    </row>
    <row r="577" spans="1:28" ht="18" hidden="1" customHeight="1" x14ac:dyDescent="0.2">
      <c r="A577" s="1371" t="s">
        <v>1217</v>
      </c>
      <c r="B577" s="1393"/>
      <c r="C577" s="1393"/>
      <c r="D577" s="1393"/>
      <c r="E577" s="1393"/>
      <c r="F577" s="1393"/>
      <c r="G577" s="1393"/>
      <c r="H577" s="1393"/>
      <c r="I577" s="1393"/>
      <c r="J577" s="1376">
        <f t="shared" si="71"/>
        <v>0</v>
      </c>
      <c r="K577" s="328"/>
      <c r="L577" s="298"/>
      <c r="M577" s="298"/>
      <c r="N577" s="298"/>
      <c r="O577" s="298"/>
      <c r="P577" s="298"/>
      <c r="Q577" s="298"/>
      <c r="R577" s="298"/>
      <c r="S577" s="298"/>
      <c r="T577" s="298"/>
      <c r="U577" s="298"/>
      <c r="V577" s="298"/>
      <c r="W577" s="298"/>
      <c r="X577" s="298"/>
      <c r="Y577" s="298"/>
      <c r="Z577" s="298"/>
      <c r="AA577" s="298"/>
      <c r="AB577" s="298"/>
    </row>
    <row r="578" spans="1:28" ht="18" hidden="1" customHeight="1" x14ac:dyDescent="0.2">
      <c r="A578" s="1371" t="s">
        <v>1083</v>
      </c>
      <c r="B578" s="1393"/>
      <c r="C578" s="1393"/>
      <c r="D578" s="1393"/>
      <c r="E578" s="1393"/>
      <c r="F578" s="1393"/>
      <c r="G578" s="1393"/>
      <c r="H578" s="1393"/>
      <c r="I578" s="1393"/>
      <c r="J578" s="1376">
        <f t="shared" si="71"/>
        <v>0</v>
      </c>
      <c r="K578" s="328"/>
      <c r="L578" s="298"/>
      <c r="M578" s="298"/>
      <c r="N578" s="298"/>
      <c r="O578" s="298"/>
      <c r="P578" s="298"/>
      <c r="Q578" s="298"/>
      <c r="R578" s="298"/>
      <c r="S578" s="298"/>
      <c r="T578" s="298"/>
      <c r="U578" s="298"/>
      <c r="V578" s="298"/>
      <c r="W578" s="298"/>
      <c r="X578" s="298"/>
      <c r="Y578" s="298"/>
      <c r="Z578" s="298"/>
      <c r="AA578" s="298"/>
      <c r="AB578" s="298"/>
    </row>
    <row r="579" spans="1:28" ht="18" customHeight="1" x14ac:dyDescent="0.2">
      <c r="A579" s="1371" t="s">
        <v>2024</v>
      </c>
      <c r="B579" s="1393"/>
      <c r="C579" s="1393"/>
      <c r="D579" s="1393"/>
      <c r="E579" s="1393"/>
      <c r="F579" s="1393"/>
      <c r="G579" s="1393">
        <v>150</v>
      </c>
      <c r="H579" s="1393"/>
      <c r="I579" s="1393"/>
      <c r="J579" s="1376">
        <f t="shared" si="71"/>
        <v>150</v>
      </c>
      <c r="K579" s="328"/>
      <c r="L579" s="298"/>
      <c r="M579" s="298"/>
      <c r="N579" s="298"/>
      <c r="O579" s="298"/>
      <c r="P579" s="298"/>
      <c r="Q579" s="298"/>
      <c r="R579" s="298"/>
      <c r="S579" s="298"/>
      <c r="T579" s="298"/>
      <c r="U579" s="298"/>
      <c r="V579" s="298"/>
      <c r="W579" s="298"/>
      <c r="X579" s="298"/>
      <c r="Y579" s="298"/>
      <c r="Z579" s="298"/>
      <c r="AA579" s="298"/>
      <c r="AB579" s="298"/>
    </row>
    <row r="580" spans="1:28" ht="18" hidden="1" customHeight="1" x14ac:dyDescent="0.2">
      <c r="A580" s="1371" t="s">
        <v>2025</v>
      </c>
      <c r="B580" s="1393"/>
      <c r="C580" s="1393"/>
      <c r="D580" s="1393"/>
      <c r="E580" s="1393"/>
      <c r="F580" s="1393"/>
      <c r="G580" s="1393"/>
      <c r="H580" s="1393"/>
      <c r="I580" s="1393">
        <v>25000</v>
      </c>
      <c r="J580" s="1376">
        <f t="shared" si="71"/>
        <v>25000</v>
      </c>
      <c r="K580" s="328"/>
      <c r="L580" s="298"/>
      <c r="M580" s="298"/>
      <c r="N580" s="298"/>
      <c r="O580" s="298"/>
      <c r="P580" s="298"/>
      <c r="Q580" s="298"/>
      <c r="R580" s="298"/>
      <c r="S580" s="298"/>
      <c r="T580" s="298"/>
      <c r="U580" s="298"/>
      <c r="V580" s="298"/>
      <c r="W580" s="298"/>
      <c r="X580" s="298"/>
      <c r="Y580" s="298"/>
      <c r="Z580" s="298"/>
      <c r="AA580" s="298"/>
      <c r="AB580" s="298"/>
    </row>
    <row r="581" spans="1:28" ht="15" hidden="1" x14ac:dyDescent="0.2">
      <c r="A581" s="1371" t="s">
        <v>2025</v>
      </c>
      <c r="B581" s="1393"/>
      <c r="C581" s="1393">
        <v>50000</v>
      </c>
      <c r="D581" s="1393"/>
      <c r="E581" s="1393"/>
      <c r="F581" s="1393"/>
      <c r="G581" s="1393">
        <v>100000</v>
      </c>
      <c r="H581" s="1393"/>
      <c r="I581" s="1393">
        <v>50000</v>
      </c>
      <c r="J581" s="1376">
        <f t="shared" si="71"/>
        <v>200000</v>
      </c>
      <c r="K581" s="298"/>
      <c r="L581" s="298"/>
      <c r="M581" s="298"/>
      <c r="N581" s="298"/>
      <c r="O581" s="298"/>
      <c r="P581" s="298"/>
      <c r="Q581" s="298"/>
      <c r="R581" s="298"/>
      <c r="S581" s="298"/>
      <c r="T581" s="298"/>
      <c r="U581" s="298"/>
      <c r="V581" s="298"/>
      <c r="W581" s="298"/>
      <c r="X581" s="298"/>
      <c r="Y581" s="298"/>
      <c r="Z581" s="298"/>
      <c r="AA581" s="298"/>
      <c r="AB581" s="298"/>
    </row>
    <row r="582" spans="1:28" ht="15" hidden="1" x14ac:dyDescent="0.2">
      <c r="A582" s="1371" t="s">
        <v>2025</v>
      </c>
      <c r="B582" s="1393"/>
      <c r="C582" s="1393"/>
      <c r="D582" s="1393"/>
      <c r="E582" s="1393"/>
      <c r="F582" s="1393"/>
      <c r="G582" s="1393"/>
      <c r="H582" s="1393"/>
      <c r="I582" s="1393">
        <v>25000</v>
      </c>
      <c r="J582" s="1376">
        <f t="shared" si="71"/>
        <v>25000</v>
      </c>
      <c r="K582" s="298"/>
      <c r="L582" s="298"/>
      <c r="M582" s="298"/>
      <c r="N582" s="298"/>
      <c r="O582" s="298"/>
      <c r="P582" s="298"/>
      <c r="Q582" s="298"/>
      <c r="R582" s="298"/>
      <c r="S582" s="298"/>
      <c r="T582" s="298"/>
      <c r="U582" s="298"/>
      <c r="V582" s="298"/>
      <c r="W582" s="298"/>
      <c r="X582" s="298"/>
      <c r="Y582" s="298"/>
      <c r="Z582" s="298"/>
      <c r="AA582" s="298"/>
      <c r="AB582" s="298"/>
    </row>
    <row r="583" spans="1:28" ht="15" x14ac:dyDescent="0.2">
      <c r="A583" s="1371" t="s">
        <v>2026</v>
      </c>
      <c r="B583" s="1393"/>
      <c r="C583" s="1393">
        <v>50</v>
      </c>
      <c r="D583" s="1393"/>
      <c r="E583" s="1393"/>
      <c r="F583" s="1393"/>
      <c r="G583" s="1393">
        <v>100</v>
      </c>
      <c r="H583" s="1393">
        <f t="shared" ref="H583" si="80">SUM(H580:H582)</f>
        <v>0</v>
      </c>
      <c r="I583" s="1393">
        <v>100</v>
      </c>
      <c r="J583" s="1376">
        <f t="shared" si="71"/>
        <v>250</v>
      </c>
      <c r="K583" s="298"/>
      <c r="L583" s="298"/>
      <c r="M583" s="298"/>
      <c r="N583" s="298"/>
      <c r="O583" s="298"/>
      <c r="P583" s="298"/>
      <c r="Q583" s="298"/>
      <c r="R583" s="298"/>
      <c r="S583" s="298"/>
      <c r="T583" s="298"/>
      <c r="U583" s="298"/>
      <c r="V583" s="298"/>
      <c r="W583" s="298"/>
      <c r="X583" s="298"/>
      <c r="Y583" s="298"/>
      <c r="Z583" s="298"/>
      <c r="AA583" s="298"/>
      <c r="AB583" s="298"/>
    </row>
    <row r="584" spans="1:28" ht="15" hidden="1" x14ac:dyDescent="0.2">
      <c r="A584" s="1362" t="s">
        <v>1306</v>
      </c>
      <c r="B584" s="1393"/>
      <c r="C584" s="1393"/>
      <c r="D584" s="1393"/>
      <c r="E584" s="1393"/>
      <c r="F584" s="1393"/>
      <c r="G584" s="1393"/>
      <c r="H584" s="1393"/>
      <c r="I584" s="1393">
        <v>500000</v>
      </c>
      <c r="J584" s="1376">
        <f t="shared" si="71"/>
        <v>500000</v>
      </c>
      <c r="K584" s="298"/>
      <c r="L584" s="298"/>
      <c r="M584" s="298"/>
      <c r="N584" s="298"/>
      <c r="O584" s="298"/>
      <c r="P584" s="298"/>
      <c r="Q584" s="298"/>
      <c r="R584" s="298"/>
      <c r="S584" s="298"/>
      <c r="T584" s="298"/>
      <c r="U584" s="298"/>
      <c r="V584" s="298"/>
      <c r="W584" s="298"/>
      <c r="X584" s="298"/>
      <c r="Y584" s="298"/>
      <c r="Z584" s="298"/>
      <c r="AA584" s="298"/>
      <c r="AB584" s="298"/>
    </row>
    <row r="585" spans="1:28" ht="15.95" hidden="1" customHeight="1" x14ac:dyDescent="0.2">
      <c r="A585" s="1362" t="s">
        <v>1306</v>
      </c>
      <c r="B585" s="1393"/>
      <c r="C585" s="1393"/>
      <c r="D585" s="1393"/>
      <c r="E585" s="1393"/>
      <c r="F585" s="1393"/>
      <c r="G585" s="1393"/>
      <c r="H585" s="1393"/>
      <c r="I585" s="1393">
        <v>6000000</v>
      </c>
      <c r="J585" s="1376">
        <f t="shared" ref="J585:J648" si="81">SUM(B585:I585)</f>
        <v>6000000</v>
      </c>
      <c r="K585" s="328"/>
      <c r="L585" s="298"/>
      <c r="M585" s="298"/>
      <c r="N585" s="298"/>
      <c r="O585" s="298"/>
      <c r="P585" s="298"/>
      <c r="Q585" s="298"/>
      <c r="R585" s="298"/>
      <c r="S585" s="298"/>
      <c r="T585" s="298"/>
      <c r="U585" s="298"/>
      <c r="V585" s="298"/>
      <c r="W585" s="298"/>
      <c r="X585" s="298"/>
      <c r="Y585" s="298"/>
      <c r="Z585" s="298"/>
      <c r="AA585" s="298"/>
      <c r="AB585" s="298"/>
    </row>
    <row r="586" spans="1:28" ht="15.95" hidden="1" customHeight="1" x14ac:dyDescent="0.2">
      <c r="A586" s="1362" t="s">
        <v>1306</v>
      </c>
      <c r="B586" s="1393"/>
      <c r="C586" s="1393"/>
      <c r="D586" s="1393"/>
      <c r="E586" s="1393"/>
      <c r="F586" s="1393"/>
      <c r="G586" s="1393"/>
      <c r="H586" s="1393"/>
      <c r="I586" s="1393">
        <v>14000000</v>
      </c>
      <c r="J586" s="1376">
        <f t="shared" si="81"/>
        <v>14000000</v>
      </c>
      <c r="K586" s="328"/>
      <c r="L586" s="298"/>
      <c r="M586" s="298"/>
      <c r="N586" s="298"/>
      <c r="O586" s="298"/>
      <c r="P586" s="298"/>
      <c r="Q586" s="298"/>
      <c r="R586" s="298"/>
      <c r="S586" s="298"/>
      <c r="T586" s="298"/>
      <c r="U586" s="298"/>
      <c r="V586" s="298"/>
      <c r="W586" s="298"/>
      <c r="X586" s="298"/>
      <c r="Y586" s="298"/>
      <c r="Z586" s="298"/>
      <c r="AA586" s="298"/>
      <c r="AB586" s="298"/>
    </row>
    <row r="587" spans="1:28" ht="21.75" customHeight="1" x14ac:dyDescent="0.2">
      <c r="A587" s="1362" t="s">
        <v>1306</v>
      </c>
      <c r="B587" s="1393"/>
      <c r="C587" s="1393"/>
      <c r="D587" s="1393"/>
      <c r="E587" s="1393"/>
      <c r="F587" s="1393"/>
      <c r="G587" s="1393"/>
      <c r="H587" s="1393">
        <f t="shared" ref="H587" si="82">SUM(H584:H586)</f>
        <v>0</v>
      </c>
      <c r="I587" s="1393">
        <v>20500</v>
      </c>
      <c r="J587" s="1376">
        <f t="shared" si="81"/>
        <v>20500</v>
      </c>
      <c r="K587" s="328"/>
      <c r="L587" s="298"/>
      <c r="M587" s="298"/>
      <c r="N587" s="298"/>
      <c r="O587" s="298"/>
      <c r="P587" s="298"/>
      <c r="Q587" s="298"/>
      <c r="R587" s="298"/>
      <c r="S587" s="298"/>
      <c r="T587" s="298"/>
      <c r="U587" s="298"/>
      <c r="V587" s="298"/>
      <c r="W587" s="298"/>
      <c r="X587" s="298"/>
      <c r="Y587" s="298"/>
      <c r="Z587" s="298"/>
      <c r="AA587" s="298"/>
      <c r="AB587" s="298"/>
    </row>
    <row r="588" spans="1:28" ht="19.899999999999999" hidden="1" customHeight="1" x14ac:dyDescent="0.2">
      <c r="A588" s="1371" t="s">
        <v>1084</v>
      </c>
      <c r="B588" s="1393"/>
      <c r="C588" s="1393"/>
      <c r="D588" s="1393"/>
      <c r="E588" s="1364"/>
      <c r="F588" s="1364"/>
      <c r="G588" s="1393"/>
      <c r="H588" s="1393"/>
      <c r="I588" s="1364"/>
      <c r="J588" s="1376">
        <f t="shared" si="81"/>
        <v>0</v>
      </c>
      <c r="K588" s="328"/>
      <c r="L588" s="298"/>
      <c r="M588" s="298"/>
      <c r="N588" s="298"/>
      <c r="O588" s="298"/>
      <c r="P588" s="298"/>
      <c r="Q588" s="298"/>
      <c r="R588" s="298"/>
      <c r="S588" s="298"/>
      <c r="T588" s="298"/>
      <c r="U588" s="298"/>
      <c r="V588" s="298"/>
      <c r="W588" s="298"/>
      <c r="X588" s="298"/>
      <c r="Y588" s="298"/>
      <c r="Z588" s="298"/>
      <c r="AA588" s="298"/>
      <c r="AB588" s="298"/>
    </row>
    <row r="589" spans="1:28" ht="19.149999999999999" customHeight="1" x14ac:dyDescent="0.2">
      <c r="A589" s="1362" t="s">
        <v>1085</v>
      </c>
      <c r="B589" s="1393"/>
      <c r="C589" s="1393"/>
      <c r="D589" s="1393"/>
      <c r="E589" s="1393"/>
      <c r="F589" s="1393"/>
      <c r="G589" s="1393"/>
      <c r="H589" s="1393"/>
      <c r="I589" s="1393">
        <v>500</v>
      </c>
      <c r="J589" s="1376">
        <f t="shared" si="81"/>
        <v>500</v>
      </c>
      <c r="K589" s="328"/>
      <c r="L589" s="298"/>
      <c r="M589" s="298"/>
      <c r="N589" s="298"/>
      <c r="O589" s="298"/>
      <c r="P589" s="298"/>
      <c r="Q589" s="298"/>
      <c r="R589" s="298"/>
      <c r="S589" s="298"/>
      <c r="T589" s="298"/>
      <c r="U589" s="298"/>
      <c r="V589" s="298"/>
      <c r="W589" s="298"/>
      <c r="X589" s="298"/>
      <c r="Y589" s="298"/>
      <c r="Z589" s="298"/>
      <c r="AA589" s="298"/>
      <c r="AB589" s="298"/>
    </row>
    <row r="590" spans="1:28" ht="15" hidden="1" x14ac:dyDescent="0.2">
      <c r="A590" s="1394" t="s">
        <v>1087</v>
      </c>
      <c r="B590" s="1373"/>
      <c r="C590" s="1373"/>
      <c r="D590" s="1373"/>
      <c r="E590" s="1373"/>
      <c r="F590" s="1373"/>
      <c r="G590" s="1373"/>
      <c r="H590" s="1373"/>
      <c r="I590" s="1373"/>
      <c r="J590" s="1376">
        <f t="shared" si="81"/>
        <v>0</v>
      </c>
      <c r="K590" s="298"/>
      <c r="L590" s="298"/>
      <c r="M590" s="298"/>
      <c r="N590" s="298"/>
      <c r="O590" s="298"/>
      <c r="P590" s="298"/>
      <c r="Q590" s="298"/>
      <c r="R590" s="298"/>
      <c r="S590" s="298"/>
      <c r="T590" s="298"/>
      <c r="U590" s="298"/>
      <c r="V590" s="298"/>
      <c r="W590" s="298"/>
      <c r="X590" s="298"/>
      <c r="Y590" s="298"/>
      <c r="Z590" s="298"/>
      <c r="AA590" s="298"/>
      <c r="AB590" s="298"/>
    </row>
    <row r="591" spans="1:28" ht="15" x14ac:dyDescent="0.25">
      <c r="A591" s="1371" t="s">
        <v>2027</v>
      </c>
      <c r="B591" s="1403"/>
      <c r="C591" s="1396">
        <v>50</v>
      </c>
      <c r="D591" s="1403"/>
      <c r="E591" s="1403"/>
      <c r="F591" s="1403"/>
      <c r="G591" s="1403"/>
      <c r="H591" s="1403"/>
      <c r="I591" s="1403"/>
      <c r="J591" s="1376">
        <f t="shared" si="81"/>
        <v>50</v>
      </c>
    </row>
    <row r="592" spans="1:28" ht="15.6" hidden="1" customHeight="1" x14ac:dyDescent="0.2">
      <c r="A592" s="1362" t="s">
        <v>1088</v>
      </c>
      <c r="B592" s="1373"/>
      <c r="C592" s="1373"/>
      <c r="D592" s="1373">
        <v>40000</v>
      </c>
      <c r="E592" s="1373">
        <v>50000</v>
      </c>
      <c r="F592" s="1373"/>
      <c r="G592" s="1373"/>
      <c r="H592" s="1373"/>
      <c r="I592" s="1373">
        <v>250000</v>
      </c>
      <c r="J592" s="1376">
        <f t="shared" si="81"/>
        <v>340000</v>
      </c>
      <c r="K592" s="328"/>
      <c r="L592" s="298"/>
      <c r="M592" s="298"/>
      <c r="N592" s="298"/>
      <c r="O592" s="298"/>
      <c r="P592" s="298"/>
      <c r="Q592" s="298"/>
      <c r="R592" s="298"/>
      <c r="S592" s="298"/>
      <c r="T592" s="298"/>
      <c r="U592" s="298"/>
      <c r="V592" s="298"/>
      <c r="W592" s="298"/>
      <c r="X592" s="298"/>
      <c r="Y592" s="298"/>
      <c r="Z592" s="298"/>
      <c r="AA592" s="298"/>
      <c r="AB592" s="298"/>
    </row>
    <row r="593" spans="1:28" ht="15.6" hidden="1" customHeight="1" x14ac:dyDescent="0.2">
      <c r="A593" s="1362" t="s">
        <v>1088</v>
      </c>
      <c r="B593" s="1373"/>
      <c r="C593" s="1373"/>
      <c r="D593" s="1373"/>
      <c r="E593" s="1373"/>
      <c r="F593" s="1373"/>
      <c r="G593" s="1373"/>
      <c r="H593" s="1373"/>
      <c r="I593" s="1373">
        <v>1000000</v>
      </c>
      <c r="J593" s="1376">
        <f t="shared" si="81"/>
        <v>1000000</v>
      </c>
      <c r="K593" s="328"/>
      <c r="L593" s="298"/>
      <c r="M593" s="298"/>
      <c r="N593" s="298"/>
      <c r="O593" s="298"/>
      <c r="P593" s="298"/>
      <c r="Q593" s="298"/>
      <c r="R593" s="298"/>
      <c r="S593" s="298"/>
      <c r="T593" s="298"/>
      <c r="U593" s="298"/>
      <c r="V593" s="298"/>
      <c r="W593" s="298"/>
      <c r="X593" s="298"/>
      <c r="Y593" s="298"/>
      <c r="Z593" s="298"/>
      <c r="AA593" s="298"/>
      <c r="AB593" s="298"/>
    </row>
    <row r="594" spans="1:28" ht="15.6" hidden="1" customHeight="1" x14ac:dyDescent="0.2">
      <c r="A594" s="1362" t="s">
        <v>1088</v>
      </c>
      <c r="B594" s="1373"/>
      <c r="C594" s="1373"/>
      <c r="D594" s="1373"/>
      <c r="E594" s="1373"/>
      <c r="F594" s="1373"/>
      <c r="G594" s="1373"/>
      <c r="H594" s="1373"/>
      <c r="I594" s="1373">
        <v>125000</v>
      </c>
      <c r="J594" s="1376">
        <f t="shared" si="81"/>
        <v>125000</v>
      </c>
      <c r="K594" s="328"/>
      <c r="L594" s="298"/>
      <c r="M594" s="298"/>
      <c r="N594" s="298"/>
      <c r="O594" s="298"/>
      <c r="P594" s="298"/>
      <c r="Q594" s="298"/>
      <c r="R594" s="298"/>
      <c r="S594" s="298"/>
      <c r="T594" s="298"/>
      <c r="U594" s="298"/>
      <c r="V594" s="298"/>
      <c r="W594" s="298"/>
      <c r="X594" s="298"/>
      <c r="Y594" s="298"/>
      <c r="Z594" s="298"/>
      <c r="AA594" s="298"/>
      <c r="AB594" s="298"/>
    </row>
    <row r="595" spans="1:28" ht="15.6" hidden="1" customHeight="1" x14ac:dyDescent="0.2">
      <c r="A595" s="1362" t="s">
        <v>1088</v>
      </c>
      <c r="B595" s="1373"/>
      <c r="C595" s="1373"/>
      <c r="D595" s="1373"/>
      <c r="E595" s="1373"/>
      <c r="F595" s="1373"/>
      <c r="G595" s="1373"/>
      <c r="H595" s="1373"/>
      <c r="I595" s="1373">
        <v>125000</v>
      </c>
      <c r="J595" s="1376">
        <f t="shared" si="81"/>
        <v>125000</v>
      </c>
      <c r="K595" s="328"/>
      <c r="L595" s="298"/>
      <c r="M595" s="298"/>
      <c r="N595" s="298"/>
      <c r="O595" s="298"/>
      <c r="P595" s="298"/>
      <c r="Q595" s="298"/>
      <c r="R595" s="298"/>
      <c r="S595" s="298"/>
      <c r="T595" s="298"/>
      <c r="U595" s="298"/>
      <c r="V595" s="298"/>
      <c r="W595" s="298"/>
      <c r="X595" s="298"/>
      <c r="Y595" s="298"/>
      <c r="Z595" s="298"/>
      <c r="AA595" s="298"/>
      <c r="AB595" s="298"/>
    </row>
    <row r="596" spans="1:28" ht="15.6" customHeight="1" x14ac:dyDescent="0.2">
      <c r="A596" s="1362" t="s">
        <v>1088</v>
      </c>
      <c r="B596" s="1373"/>
      <c r="C596" s="1373"/>
      <c r="D596" s="1373">
        <v>40</v>
      </c>
      <c r="E596" s="1373">
        <v>50</v>
      </c>
      <c r="F596" s="1373"/>
      <c r="G596" s="1373"/>
      <c r="H596" s="1373">
        <f t="shared" ref="H596" si="83">SUM(H592:H595)</f>
        <v>0</v>
      </c>
      <c r="I596" s="1373">
        <v>1500</v>
      </c>
      <c r="J596" s="1376">
        <f t="shared" si="81"/>
        <v>1590</v>
      </c>
      <c r="K596" s="328"/>
      <c r="L596" s="298"/>
      <c r="M596" s="298"/>
      <c r="N596" s="298"/>
      <c r="O596" s="298"/>
      <c r="P596" s="298"/>
      <c r="Q596" s="298"/>
      <c r="R596" s="298"/>
      <c r="S596" s="298"/>
      <c r="T596" s="298"/>
      <c r="U596" s="298"/>
      <c r="V596" s="298"/>
      <c r="W596" s="298"/>
      <c r="X596" s="298"/>
      <c r="Y596" s="298"/>
      <c r="Z596" s="298"/>
      <c r="AA596" s="298"/>
      <c r="AB596" s="298"/>
    </row>
    <row r="597" spans="1:28" ht="15.6" hidden="1" customHeight="1" x14ac:dyDescent="0.2">
      <c r="A597" s="1394" t="s">
        <v>1307</v>
      </c>
      <c r="B597" s="1373"/>
      <c r="C597" s="1373"/>
      <c r="D597" s="1373"/>
      <c r="E597" s="1373"/>
      <c r="F597" s="1373"/>
      <c r="G597" s="1373"/>
      <c r="H597" s="1373"/>
      <c r="I597" s="1373">
        <v>1500000</v>
      </c>
      <c r="J597" s="1376">
        <f t="shared" si="81"/>
        <v>1500000</v>
      </c>
      <c r="K597" s="328"/>
      <c r="L597" s="298"/>
      <c r="M597" s="298"/>
      <c r="N597" s="298"/>
      <c r="O597" s="298"/>
      <c r="P597" s="298"/>
      <c r="Q597" s="298"/>
      <c r="R597" s="298"/>
      <c r="S597" s="298"/>
      <c r="T597" s="298"/>
      <c r="U597" s="298"/>
      <c r="V597" s="298"/>
      <c r="W597" s="298"/>
      <c r="X597" s="298"/>
      <c r="Y597" s="298"/>
      <c r="Z597" s="298"/>
      <c r="AA597" s="298"/>
      <c r="AB597" s="298"/>
    </row>
    <row r="598" spans="1:28" ht="15.6" hidden="1" customHeight="1" x14ac:dyDescent="0.2">
      <c r="A598" s="1394" t="s">
        <v>1307</v>
      </c>
      <c r="B598" s="1373"/>
      <c r="C598" s="1373"/>
      <c r="D598" s="1373"/>
      <c r="E598" s="1373"/>
      <c r="F598" s="1373"/>
      <c r="G598" s="1373"/>
      <c r="H598" s="1373"/>
      <c r="I598" s="1373">
        <v>750000</v>
      </c>
      <c r="J598" s="1376">
        <f t="shared" si="81"/>
        <v>750000</v>
      </c>
      <c r="K598" s="328"/>
      <c r="L598" s="298"/>
      <c r="M598" s="298"/>
      <c r="N598" s="298"/>
      <c r="O598" s="298"/>
      <c r="P598" s="298"/>
      <c r="Q598" s="298"/>
      <c r="R598" s="298"/>
      <c r="S598" s="298"/>
      <c r="T598" s="298"/>
      <c r="U598" s="298"/>
      <c r="V598" s="298"/>
      <c r="W598" s="298"/>
      <c r="X598" s="298"/>
      <c r="Y598" s="298"/>
      <c r="Z598" s="298"/>
      <c r="AA598" s="298"/>
      <c r="AB598" s="298"/>
    </row>
    <row r="599" spans="1:28" ht="15.6" hidden="1" customHeight="1" x14ac:dyDescent="0.2">
      <c r="A599" s="1394" t="s">
        <v>1307</v>
      </c>
      <c r="B599" s="1373"/>
      <c r="C599" s="1373"/>
      <c r="D599" s="1373"/>
      <c r="E599" s="1373"/>
      <c r="F599" s="1373"/>
      <c r="G599" s="1373"/>
      <c r="H599" s="1373"/>
      <c r="I599" s="1373">
        <v>750000</v>
      </c>
      <c r="J599" s="1376">
        <f t="shared" si="81"/>
        <v>750000</v>
      </c>
      <c r="K599" s="328"/>
      <c r="L599" s="298"/>
      <c r="M599" s="298"/>
      <c r="N599" s="298"/>
      <c r="O599" s="298"/>
      <c r="P599" s="298"/>
      <c r="Q599" s="298"/>
      <c r="R599" s="298"/>
      <c r="S599" s="298"/>
      <c r="T599" s="298"/>
      <c r="U599" s="298"/>
      <c r="V599" s="298"/>
      <c r="W599" s="298"/>
      <c r="X599" s="298"/>
      <c r="Y599" s="298"/>
      <c r="Z599" s="298"/>
      <c r="AA599" s="298"/>
      <c r="AB599" s="298"/>
    </row>
    <row r="600" spans="1:28" ht="15.6" customHeight="1" x14ac:dyDescent="0.2">
      <c r="A600" s="1394" t="s">
        <v>2028</v>
      </c>
      <c r="B600" s="1373"/>
      <c r="C600" s="1373"/>
      <c r="D600" s="1373"/>
      <c r="E600" s="1373"/>
      <c r="F600" s="1373"/>
      <c r="G600" s="1373"/>
      <c r="H600" s="1373">
        <f t="shared" ref="H600" si="84">SUM(H597:H599)</f>
        <v>0</v>
      </c>
      <c r="I600" s="1373">
        <v>3000</v>
      </c>
      <c r="J600" s="1376">
        <f t="shared" si="81"/>
        <v>3000</v>
      </c>
      <c r="K600" s="328"/>
      <c r="L600" s="298"/>
      <c r="M600" s="298"/>
      <c r="N600" s="298"/>
      <c r="O600" s="298"/>
      <c r="P600" s="298"/>
      <c r="Q600" s="298"/>
      <c r="R600" s="298"/>
      <c r="S600" s="298"/>
      <c r="T600" s="298"/>
      <c r="U600" s="298"/>
      <c r="V600" s="298"/>
      <c r="W600" s="298"/>
      <c r="X600" s="298"/>
      <c r="Y600" s="298"/>
      <c r="Z600" s="298"/>
      <c r="AA600" s="298"/>
      <c r="AB600" s="298"/>
    </row>
    <row r="601" spans="1:28" ht="16.149999999999999" hidden="1" customHeight="1" x14ac:dyDescent="0.2">
      <c r="A601" s="1395" t="s">
        <v>1068</v>
      </c>
      <c r="B601" s="1373"/>
      <c r="C601" s="1373"/>
      <c r="D601" s="1373"/>
      <c r="E601" s="1373"/>
      <c r="F601" s="1373"/>
      <c r="G601" s="1373"/>
      <c r="H601" s="1373"/>
      <c r="I601" s="1373"/>
      <c r="J601" s="1376">
        <f t="shared" si="81"/>
        <v>0</v>
      </c>
      <c r="K601" s="298"/>
      <c r="L601" s="298"/>
      <c r="M601" s="298"/>
      <c r="N601" s="298"/>
      <c r="O601" s="298"/>
      <c r="P601" s="298"/>
      <c r="Q601" s="298"/>
      <c r="R601" s="298"/>
      <c r="S601" s="298"/>
      <c r="T601" s="298"/>
      <c r="U601" s="298"/>
      <c r="V601" s="298"/>
      <c r="W601" s="298"/>
      <c r="X601" s="298"/>
      <c r="Y601" s="298"/>
      <c r="Z601" s="298"/>
      <c r="AA601" s="298"/>
      <c r="AB601" s="298"/>
    </row>
    <row r="602" spans="1:28" ht="15" x14ac:dyDescent="0.2">
      <c r="A602" s="1362" t="s">
        <v>1089</v>
      </c>
      <c r="B602" s="1373"/>
      <c r="C602" s="1373">
        <v>100</v>
      </c>
      <c r="D602" s="1373"/>
      <c r="E602" s="1373"/>
      <c r="F602" s="1373"/>
      <c r="G602" s="1373">
        <v>200</v>
      </c>
      <c r="H602" s="1373"/>
      <c r="I602" s="1373"/>
      <c r="J602" s="1376">
        <f t="shared" si="81"/>
        <v>300</v>
      </c>
      <c r="K602" s="298"/>
      <c r="L602" s="298"/>
      <c r="M602" s="298"/>
      <c r="N602" s="298"/>
      <c r="O602" s="298"/>
      <c r="P602" s="298"/>
      <c r="Q602" s="298"/>
      <c r="R602" s="298"/>
      <c r="S602" s="298"/>
      <c r="T602" s="298"/>
      <c r="U602" s="298"/>
      <c r="V602" s="298"/>
      <c r="W602" s="298"/>
      <c r="X602" s="298"/>
      <c r="Y602" s="298"/>
      <c r="Z602" s="298"/>
      <c r="AA602" s="298"/>
      <c r="AB602" s="298"/>
    </row>
    <row r="603" spans="1:28" ht="31.5" hidden="1" customHeight="1" x14ac:dyDescent="0.2">
      <c r="A603" s="1362" t="s">
        <v>2029</v>
      </c>
      <c r="B603" s="1373"/>
      <c r="C603" s="1373"/>
      <c r="D603" s="1373"/>
      <c r="E603" s="1373"/>
      <c r="F603" s="1373"/>
      <c r="G603" s="1373"/>
      <c r="H603" s="1373"/>
      <c r="I603" s="1373">
        <v>1000000</v>
      </c>
      <c r="J603" s="1376">
        <f t="shared" si="81"/>
        <v>1000000</v>
      </c>
      <c r="K603" s="298"/>
      <c r="L603" s="298"/>
      <c r="M603" s="298"/>
      <c r="N603" s="298"/>
      <c r="O603" s="298"/>
      <c r="P603" s="298"/>
      <c r="Q603" s="298"/>
      <c r="R603" s="298"/>
      <c r="S603" s="298"/>
      <c r="T603" s="298"/>
      <c r="U603" s="298"/>
      <c r="V603" s="298"/>
      <c r="W603" s="298"/>
      <c r="X603" s="298"/>
      <c r="Y603" s="298"/>
      <c r="Z603" s="298"/>
      <c r="AA603" s="298"/>
      <c r="AB603" s="298"/>
    </row>
    <row r="604" spans="1:28" ht="31.5" hidden="1" customHeight="1" x14ac:dyDescent="0.2">
      <c r="A604" s="1362" t="s">
        <v>2029</v>
      </c>
      <c r="B604" s="1373"/>
      <c r="C604" s="1373"/>
      <c r="D604" s="1373"/>
      <c r="E604" s="1373"/>
      <c r="F604" s="1373"/>
      <c r="G604" s="1373"/>
      <c r="H604" s="1373"/>
      <c r="I604" s="1373">
        <v>400000</v>
      </c>
      <c r="J604" s="1376">
        <f t="shared" si="81"/>
        <v>400000</v>
      </c>
      <c r="K604" s="298"/>
      <c r="L604" s="298"/>
      <c r="M604" s="298"/>
      <c r="N604" s="298"/>
      <c r="O604" s="298"/>
      <c r="P604" s="298"/>
      <c r="Q604" s="298"/>
      <c r="R604" s="298"/>
      <c r="S604" s="298"/>
      <c r="T604" s="298"/>
      <c r="U604" s="298"/>
      <c r="V604" s="298"/>
      <c r="W604" s="298"/>
      <c r="X604" s="298"/>
      <c r="Y604" s="298"/>
      <c r="Z604" s="298"/>
      <c r="AA604" s="298"/>
      <c r="AB604" s="298"/>
    </row>
    <row r="605" spans="1:28" ht="31.5" customHeight="1" x14ac:dyDescent="0.2">
      <c r="A605" s="1362" t="s">
        <v>2030</v>
      </c>
      <c r="B605" s="1373"/>
      <c r="C605" s="1373"/>
      <c r="D605" s="1373"/>
      <c r="E605" s="1373"/>
      <c r="F605" s="1373"/>
      <c r="G605" s="1373"/>
      <c r="H605" s="1373">
        <f t="shared" ref="H605" si="85">SUM(H603:H604)</f>
        <v>0</v>
      </c>
      <c r="I605" s="1373">
        <v>1400</v>
      </c>
      <c r="J605" s="1376">
        <f t="shared" si="81"/>
        <v>1400</v>
      </c>
      <c r="K605" s="298"/>
      <c r="L605" s="298"/>
      <c r="M605" s="298"/>
      <c r="N605" s="298"/>
      <c r="O605" s="298"/>
      <c r="P605" s="298"/>
      <c r="Q605" s="298"/>
      <c r="R605" s="298"/>
      <c r="S605" s="298"/>
      <c r="T605" s="298"/>
      <c r="U605" s="298"/>
      <c r="V605" s="298"/>
      <c r="W605" s="298"/>
      <c r="X605" s="298"/>
      <c r="Y605" s="298"/>
      <c r="Z605" s="298"/>
      <c r="AA605" s="298"/>
      <c r="AB605" s="298"/>
    </row>
    <row r="606" spans="1:28" ht="21" customHeight="1" x14ac:dyDescent="0.2">
      <c r="A606" s="1362" t="s">
        <v>2031</v>
      </c>
      <c r="B606" s="1373"/>
      <c r="C606" s="1373"/>
      <c r="D606" s="1373"/>
      <c r="E606" s="1373"/>
      <c r="F606" s="1373"/>
      <c r="G606" s="1373"/>
      <c r="H606" s="1373"/>
      <c r="I606" s="1373">
        <v>150</v>
      </c>
      <c r="J606" s="1376">
        <f t="shared" si="81"/>
        <v>150</v>
      </c>
      <c r="K606" s="298"/>
      <c r="L606" s="298"/>
      <c r="M606" s="298"/>
      <c r="N606" s="298"/>
      <c r="O606" s="298"/>
      <c r="P606" s="298"/>
      <c r="Q606" s="298"/>
      <c r="R606" s="298"/>
      <c r="S606" s="298"/>
      <c r="T606" s="298"/>
      <c r="U606" s="298"/>
      <c r="V606" s="298"/>
      <c r="W606" s="298"/>
      <c r="X606" s="298"/>
      <c r="Y606" s="298"/>
      <c r="Z606" s="298"/>
      <c r="AA606" s="298"/>
      <c r="AB606" s="298"/>
    </row>
    <row r="607" spans="1:28" ht="19.5" customHeight="1" x14ac:dyDescent="0.2">
      <c r="A607" s="1362" t="s">
        <v>1308</v>
      </c>
      <c r="B607" s="1373"/>
      <c r="C607" s="1373">
        <v>1500</v>
      </c>
      <c r="D607" s="1373"/>
      <c r="E607" s="1373"/>
      <c r="F607" s="1373"/>
      <c r="G607" s="1373"/>
      <c r="H607" s="1373"/>
      <c r="I607" s="1373"/>
      <c r="J607" s="1376">
        <f t="shared" si="81"/>
        <v>1500</v>
      </c>
      <c r="K607" s="298"/>
      <c r="L607" s="298"/>
      <c r="M607" s="298"/>
      <c r="N607" s="298"/>
      <c r="O607" s="298"/>
      <c r="P607" s="298"/>
      <c r="Q607" s="298"/>
      <c r="R607" s="298"/>
      <c r="S607" s="298"/>
      <c r="T607" s="298"/>
      <c r="U607" s="298"/>
      <c r="V607" s="298"/>
      <c r="W607" s="298"/>
      <c r="X607" s="298"/>
      <c r="Y607" s="298"/>
      <c r="Z607" s="298"/>
      <c r="AA607" s="298"/>
      <c r="AB607" s="298"/>
    </row>
    <row r="608" spans="1:28" ht="31.5" hidden="1" customHeight="1" x14ac:dyDescent="0.2">
      <c r="A608" s="1362" t="s">
        <v>1090</v>
      </c>
      <c r="B608" s="1373"/>
      <c r="C608" s="1373">
        <v>200000</v>
      </c>
      <c r="D608" s="1373"/>
      <c r="E608" s="1373"/>
      <c r="F608" s="1373"/>
      <c r="G608" s="1373"/>
      <c r="H608" s="1373"/>
      <c r="I608" s="1373">
        <v>250000</v>
      </c>
      <c r="J608" s="1376">
        <f t="shared" si="81"/>
        <v>450000</v>
      </c>
      <c r="K608" s="298"/>
      <c r="L608" s="298"/>
      <c r="M608" s="298"/>
      <c r="N608" s="298"/>
      <c r="O608" s="298"/>
      <c r="P608" s="298"/>
      <c r="Q608" s="298"/>
      <c r="R608" s="298"/>
      <c r="S608" s="298"/>
      <c r="T608" s="298"/>
      <c r="U608" s="298"/>
      <c r="V608" s="298"/>
      <c r="W608" s="298"/>
      <c r="X608" s="298"/>
      <c r="Y608" s="298"/>
      <c r="Z608" s="298"/>
      <c r="AA608" s="298"/>
      <c r="AB608" s="298"/>
    </row>
    <row r="609" spans="1:28" ht="31.5" hidden="1" customHeight="1" x14ac:dyDescent="0.2">
      <c r="A609" s="1362" t="s">
        <v>1090</v>
      </c>
      <c r="B609" s="1373"/>
      <c r="C609" s="1373"/>
      <c r="D609" s="1373"/>
      <c r="E609" s="1373"/>
      <c r="F609" s="1373"/>
      <c r="G609" s="1373"/>
      <c r="H609" s="1373"/>
      <c r="I609" s="1373">
        <v>250000</v>
      </c>
      <c r="J609" s="1376">
        <f t="shared" si="81"/>
        <v>250000</v>
      </c>
      <c r="K609" s="298"/>
      <c r="L609" s="298"/>
      <c r="M609" s="298"/>
      <c r="N609" s="298"/>
      <c r="O609" s="298"/>
      <c r="P609" s="298"/>
      <c r="Q609" s="298"/>
      <c r="R609" s="298"/>
      <c r="S609" s="298"/>
      <c r="T609" s="298"/>
      <c r="U609" s="298"/>
      <c r="V609" s="298"/>
      <c r="W609" s="298"/>
      <c r="X609" s="298"/>
      <c r="Y609" s="298"/>
      <c r="Z609" s="298"/>
      <c r="AA609" s="298"/>
      <c r="AB609" s="298"/>
    </row>
    <row r="610" spans="1:28" ht="15" hidden="1" customHeight="1" x14ac:dyDescent="0.2">
      <c r="A610" s="1362" t="s">
        <v>1090</v>
      </c>
      <c r="B610" s="1373"/>
      <c r="C610" s="1373"/>
      <c r="D610" s="1373"/>
      <c r="E610" s="1373"/>
      <c r="F610" s="1373"/>
      <c r="G610" s="1373">
        <v>100000</v>
      </c>
      <c r="H610" s="1373"/>
      <c r="I610" s="1373">
        <v>500000</v>
      </c>
      <c r="J610" s="1376">
        <f t="shared" si="81"/>
        <v>600000</v>
      </c>
      <c r="K610" s="298"/>
      <c r="L610" s="298"/>
      <c r="M610" s="298"/>
      <c r="N610" s="298"/>
      <c r="O610" s="298"/>
      <c r="P610" s="298"/>
      <c r="Q610" s="298"/>
      <c r="R610" s="298"/>
      <c r="S610" s="298"/>
      <c r="T610" s="298"/>
      <c r="U610" s="298"/>
      <c r="V610" s="298"/>
      <c r="W610" s="298"/>
      <c r="X610" s="298"/>
      <c r="Y610" s="298"/>
      <c r="Z610" s="298"/>
      <c r="AA610" s="298"/>
      <c r="AB610" s="298"/>
    </row>
    <row r="611" spans="1:28" ht="15" customHeight="1" x14ac:dyDescent="0.2">
      <c r="A611" s="1362" t="s">
        <v>1090</v>
      </c>
      <c r="B611" s="1373"/>
      <c r="C611" s="1373">
        <v>200</v>
      </c>
      <c r="D611" s="1373"/>
      <c r="E611" s="1373"/>
      <c r="F611" s="1373"/>
      <c r="G611" s="1373">
        <v>100</v>
      </c>
      <c r="H611" s="1373">
        <f t="shared" ref="H611" si="86">SUM(H608:H610)</f>
        <v>0</v>
      </c>
      <c r="I611" s="1373">
        <v>1000</v>
      </c>
      <c r="J611" s="1376">
        <f t="shared" si="81"/>
        <v>1300</v>
      </c>
      <c r="K611" s="298"/>
      <c r="L611" s="298"/>
      <c r="M611" s="298"/>
      <c r="N611" s="298"/>
      <c r="O611" s="298"/>
      <c r="P611" s="298"/>
      <c r="Q611" s="298"/>
      <c r="R611" s="298"/>
      <c r="S611" s="298"/>
      <c r="T611" s="298"/>
      <c r="U611" s="298"/>
      <c r="V611" s="298"/>
      <c r="W611" s="298"/>
      <c r="X611" s="298"/>
      <c r="Y611" s="298"/>
      <c r="Z611" s="298"/>
      <c r="AA611" s="298"/>
      <c r="AB611" s="298"/>
    </row>
    <row r="612" spans="1:28" ht="27.75" hidden="1" customHeight="1" x14ac:dyDescent="0.2">
      <c r="A612" s="1362" t="s">
        <v>2032</v>
      </c>
      <c r="B612" s="1373"/>
      <c r="C612" s="1373"/>
      <c r="D612" s="1393"/>
      <c r="E612" s="1364"/>
      <c r="F612" s="1364"/>
      <c r="G612" s="1393"/>
      <c r="H612" s="1393"/>
      <c r="I612" s="1364">
        <v>500000</v>
      </c>
      <c r="J612" s="1376">
        <f t="shared" si="81"/>
        <v>500000</v>
      </c>
      <c r="K612" s="298"/>
      <c r="L612" s="298"/>
      <c r="M612" s="298"/>
      <c r="N612" s="298"/>
      <c r="O612" s="298"/>
      <c r="P612" s="298"/>
      <c r="Q612" s="298"/>
      <c r="R612" s="298"/>
      <c r="S612" s="298"/>
      <c r="T612" s="298"/>
      <c r="U612" s="298"/>
      <c r="V612" s="298"/>
      <c r="W612" s="298"/>
      <c r="X612" s="298"/>
      <c r="Y612" s="298"/>
      <c r="Z612" s="298"/>
      <c r="AA612" s="298"/>
      <c r="AB612" s="298"/>
    </row>
    <row r="613" spans="1:28" ht="27.75" hidden="1" customHeight="1" x14ac:dyDescent="0.2">
      <c r="A613" s="1362" t="s">
        <v>2032</v>
      </c>
      <c r="B613" s="1373"/>
      <c r="C613" s="1373"/>
      <c r="D613" s="1393"/>
      <c r="E613" s="1364"/>
      <c r="F613" s="1364"/>
      <c r="G613" s="1393"/>
      <c r="H613" s="1393"/>
      <c r="I613" s="1364">
        <v>80000</v>
      </c>
      <c r="J613" s="1376">
        <f t="shared" si="81"/>
        <v>80000</v>
      </c>
      <c r="K613" s="298"/>
      <c r="L613" s="298"/>
      <c r="M613" s="298"/>
      <c r="N613" s="298"/>
      <c r="O613" s="298"/>
      <c r="P613" s="298"/>
      <c r="Q613" s="298"/>
      <c r="R613" s="298"/>
      <c r="S613" s="298"/>
      <c r="T613" s="298"/>
      <c r="U613" s="298"/>
      <c r="V613" s="298"/>
      <c r="W613" s="298"/>
      <c r="X613" s="298"/>
      <c r="Y613" s="298"/>
      <c r="Z613" s="298"/>
      <c r="AA613" s="298"/>
      <c r="AB613" s="298"/>
    </row>
    <row r="614" spans="1:28" ht="27.75" customHeight="1" x14ac:dyDescent="0.2">
      <c r="A614" s="1362" t="s">
        <v>2033</v>
      </c>
      <c r="B614" s="1373"/>
      <c r="C614" s="1373"/>
      <c r="D614" s="1373"/>
      <c r="E614" s="1373"/>
      <c r="F614" s="1373"/>
      <c r="G614" s="1373"/>
      <c r="H614" s="1373">
        <f t="shared" ref="H614" si="87">SUM(H612:H613)</f>
        <v>0</v>
      </c>
      <c r="I614" s="1373">
        <v>580</v>
      </c>
      <c r="J614" s="1376">
        <f t="shared" si="81"/>
        <v>580</v>
      </c>
      <c r="K614" s="298"/>
      <c r="L614" s="298"/>
      <c r="M614" s="298"/>
      <c r="N614" s="298"/>
      <c r="O614" s="298"/>
      <c r="P614" s="298"/>
      <c r="Q614" s="298"/>
      <c r="R614" s="298"/>
      <c r="S614" s="298"/>
      <c r="T614" s="298"/>
      <c r="U614" s="298"/>
      <c r="V614" s="298"/>
      <c r="W614" s="298"/>
      <c r="X614" s="298"/>
      <c r="Y614" s="298"/>
      <c r="Z614" s="298"/>
      <c r="AA614" s="298"/>
      <c r="AB614" s="298"/>
    </row>
    <row r="615" spans="1:28" ht="18.75" hidden="1" customHeight="1" x14ac:dyDescent="0.2">
      <c r="A615" s="1362" t="s">
        <v>1092</v>
      </c>
      <c r="B615" s="1364"/>
      <c r="C615" s="1364"/>
      <c r="D615" s="1393"/>
      <c r="E615" s="1364"/>
      <c r="F615" s="1364"/>
      <c r="G615" s="1393"/>
      <c r="H615" s="1393"/>
      <c r="I615" s="1364"/>
      <c r="J615" s="1376">
        <f t="shared" si="81"/>
        <v>0</v>
      </c>
      <c r="K615" s="298"/>
      <c r="L615" s="298"/>
      <c r="M615" s="298"/>
      <c r="N615" s="298"/>
      <c r="O615" s="298"/>
      <c r="P615" s="298"/>
      <c r="Q615" s="298"/>
      <c r="R615" s="298"/>
      <c r="S615" s="298"/>
      <c r="T615" s="298"/>
      <c r="U615" s="298"/>
      <c r="V615" s="298"/>
      <c r="W615" s="298"/>
      <c r="X615" s="298"/>
      <c r="Y615" s="298"/>
      <c r="Z615" s="298"/>
      <c r="AA615" s="298"/>
      <c r="AB615" s="298"/>
    </row>
    <row r="616" spans="1:28" ht="15" x14ac:dyDescent="0.2">
      <c r="A616" s="1371" t="s">
        <v>1094</v>
      </c>
      <c r="B616" s="1373"/>
      <c r="C616" s="1373"/>
      <c r="D616" s="1393"/>
      <c r="E616" s="1364"/>
      <c r="F616" s="1364"/>
      <c r="G616" s="1393">
        <v>100</v>
      </c>
      <c r="H616" s="1393"/>
      <c r="I616" s="1364">
        <v>1000</v>
      </c>
      <c r="J616" s="1376">
        <f t="shared" si="81"/>
        <v>1100</v>
      </c>
      <c r="K616" s="298"/>
      <c r="L616" s="298"/>
      <c r="M616" s="298"/>
      <c r="N616" s="298"/>
      <c r="O616" s="298"/>
      <c r="P616" s="298"/>
      <c r="Q616" s="298"/>
      <c r="R616" s="298"/>
      <c r="S616" s="298"/>
      <c r="T616" s="298"/>
      <c r="U616" s="298"/>
      <c r="V616" s="298"/>
      <c r="W616" s="298"/>
      <c r="X616" s="298"/>
      <c r="Y616" s="298"/>
      <c r="Z616" s="298"/>
      <c r="AA616" s="298"/>
      <c r="AB616" s="298"/>
    </row>
    <row r="617" spans="1:28" ht="16.899999999999999" customHeight="1" x14ac:dyDescent="0.2">
      <c r="A617" s="1362" t="s">
        <v>1378</v>
      </c>
      <c r="B617" s="1373"/>
      <c r="C617" s="1373"/>
      <c r="D617" s="1373"/>
      <c r="E617" s="1373"/>
      <c r="F617" s="1373">
        <v>150</v>
      </c>
      <c r="G617" s="1373"/>
      <c r="H617" s="1373"/>
      <c r="I617" s="1373"/>
      <c r="J617" s="1376">
        <f t="shared" si="81"/>
        <v>150</v>
      </c>
      <c r="K617" s="298"/>
      <c r="L617" s="298"/>
      <c r="M617" s="298"/>
      <c r="N617" s="298"/>
      <c r="O617" s="298"/>
      <c r="P617" s="298"/>
      <c r="Q617" s="298"/>
      <c r="R617" s="298"/>
      <c r="S617" s="298"/>
      <c r="T617" s="298"/>
      <c r="U617" s="298"/>
      <c r="V617" s="298"/>
      <c r="W617" s="298"/>
      <c r="X617" s="298"/>
      <c r="Y617" s="298"/>
      <c r="Z617" s="298"/>
      <c r="AA617" s="298"/>
      <c r="AB617" s="298"/>
    </row>
    <row r="618" spans="1:28" ht="18.75" customHeight="1" x14ac:dyDescent="0.2">
      <c r="A618" s="1362" t="s">
        <v>2034</v>
      </c>
      <c r="B618" s="1364"/>
      <c r="C618" s="1364">
        <v>100</v>
      </c>
      <c r="D618" s="1393"/>
      <c r="E618" s="1364"/>
      <c r="F618" s="1364"/>
      <c r="G618" s="1393"/>
      <c r="H618" s="1393"/>
      <c r="I618" s="1364"/>
      <c r="J618" s="1376">
        <f t="shared" si="81"/>
        <v>100</v>
      </c>
      <c r="K618" s="298"/>
      <c r="L618" s="298"/>
      <c r="M618" s="298"/>
      <c r="N618" s="298"/>
      <c r="O618" s="298"/>
      <c r="P618" s="298"/>
      <c r="Q618" s="298"/>
      <c r="R618" s="298"/>
      <c r="S618" s="298"/>
      <c r="T618" s="298"/>
      <c r="U618" s="298"/>
      <c r="V618" s="298"/>
      <c r="W618" s="298"/>
      <c r="X618" s="298"/>
      <c r="Y618" s="298"/>
      <c r="Z618" s="298"/>
      <c r="AA618" s="298"/>
      <c r="AB618" s="298"/>
    </row>
    <row r="619" spans="1:28" ht="15" hidden="1" x14ac:dyDescent="0.2">
      <c r="A619" s="1362" t="s">
        <v>2035</v>
      </c>
      <c r="B619" s="1364"/>
      <c r="C619" s="1364"/>
      <c r="D619" s="1393"/>
      <c r="E619" s="1364"/>
      <c r="F619" s="1364"/>
      <c r="G619" s="1393"/>
      <c r="H619" s="1393"/>
      <c r="I619" s="1364"/>
      <c r="J619" s="1376">
        <f t="shared" si="81"/>
        <v>0</v>
      </c>
      <c r="K619" s="298"/>
      <c r="L619" s="298"/>
      <c r="M619" s="298"/>
      <c r="N619" s="298"/>
      <c r="O619" s="298"/>
      <c r="P619" s="298"/>
      <c r="Q619" s="298"/>
      <c r="R619" s="298"/>
      <c r="S619" s="298"/>
      <c r="T619" s="298"/>
      <c r="U619" s="298"/>
      <c r="V619" s="298"/>
      <c r="W619" s="298"/>
      <c r="X619" s="298"/>
      <c r="Y619" s="298"/>
      <c r="Z619" s="298"/>
      <c r="AA619" s="298"/>
      <c r="AB619" s="298"/>
    </row>
    <row r="620" spans="1:28" ht="15.6" hidden="1" customHeight="1" x14ac:dyDescent="0.2">
      <c r="A620" s="1362" t="s">
        <v>1379</v>
      </c>
      <c r="B620" s="1373"/>
      <c r="C620" s="1373"/>
      <c r="D620" s="1373"/>
      <c r="E620" s="1373"/>
      <c r="F620" s="1373"/>
      <c r="G620" s="1373"/>
      <c r="H620" s="1373"/>
      <c r="I620" s="1373"/>
      <c r="J620" s="1376">
        <f t="shared" si="81"/>
        <v>0</v>
      </c>
      <c r="K620" s="298"/>
      <c r="L620" s="298"/>
      <c r="M620" s="298"/>
      <c r="N620" s="298"/>
      <c r="O620" s="298"/>
      <c r="P620" s="298"/>
      <c r="Q620" s="298"/>
      <c r="R620" s="298"/>
      <c r="S620" s="298"/>
      <c r="T620" s="298"/>
      <c r="U620" s="298"/>
      <c r="V620" s="298"/>
      <c r="W620" s="298"/>
      <c r="X620" s="298"/>
      <c r="Y620" s="298"/>
      <c r="Z620" s="298"/>
      <c r="AA620" s="298"/>
      <c r="AB620" s="298"/>
    </row>
    <row r="621" spans="1:28" ht="15" hidden="1" x14ac:dyDescent="0.2">
      <c r="A621" s="1371" t="s">
        <v>1093</v>
      </c>
      <c r="B621" s="1373"/>
      <c r="C621" s="1373"/>
      <c r="D621" s="1393"/>
      <c r="E621" s="1364"/>
      <c r="F621" s="1364"/>
      <c r="G621" s="1393"/>
      <c r="H621" s="1393"/>
      <c r="I621" s="1364"/>
      <c r="J621" s="1376">
        <f t="shared" si="81"/>
        <v>0</v>
      </c>
      <c r="K621" s="298"/>
      <c r="L621" s="298"/>
      <c r="M621" s="298"/>
      <c r="N621" s="298"/>
      <c r="O621" s="298"/>
      <c r="P621" s="298"/>
      <c r="Q621" s="298"/>
      <c r="R621" s="298"/>
      <c r="S621" s="298"/>
      <c r="T621" s="298"/>
      <c r="U621" s="298"/>
      <c r="V621" s="298"/>
      <c r="W621" s="298"/>
      <c r="X621" s="298"/>
      <c r="Y621" s="298"/>
      <c r="Z621" s="298"/>
      <c r="AA621" s="298"/>
      <c r="AB621" s="298"/>
    </row>
    <row r="622" spans="1:28" ht="33" hidden="1" customHeight="1" x14ac:dyDescent="0.2">
      <c r="A622" s="1362" t="s">
        <v>1100</v>
      </c>
      <c r="B622" s="1373"/>
      <c r="C622" s="1373"/>
      <c r="D622" s="1373"/>
      <c r="E622" s="1373"/>
      <c r="F622" s="1373"/>
      <c r="G622" s="1373"/>
      <c r="H622" s="1373"/>
      <c r="I622" s="1373"/>
      <c r="J622" s="1376">
        <f t="shared" si="81"/>
        <v>0</v>
      </c>
      <c r="K622" s="298"/>
      <c r="L622" s="298"/>
      <c r="M622" s="298"/>
      <c r="N622" s="298"/>
      <c r="O622" s="298"/>
      <c r="P622" s="298"/>
      <c r="Q622" s="298"/>
      <c r="R622" s="298"/>
      <c r="S622" s="298"/>
      <c r="T622" s="298"/>
      <c r="U622" s="298"/>
      <c r="V622" s="298"/>
      <c r="W622" s="298"/>
      <c r="X622" s="298"/>
      <c r="Y622" s="298"/>
      <c r="Z622" s="298"/>
      <c r="AA622" s="298"/>
      <c r="AB622" s="298"/>
    </row>
    <row r="623" spans="1:28" ht="16.899999999999999" customHeight="1" x14ac:dyDescent="0.2">
      <c r="A623" s="1362" t="s">
        <v>1095</v>
      </c>
      <c r="B623" s="1373"/>
      <c r="C623" s="1373"/>
      <c r="D623" s="1373"/>
      <c r="E623" s="1373"/>
      <c r="F623" s="1373"/>
      <c r="G623" s="1373">
        <v>300</v>
      </c>
      <c r="H623" s="1373"/>
      <c r="I623" s="1373"/>
      <c r="J623" s="1376">
        <f t="shared" si="81"/>
        <v>300</v>
      </c>
      <c r="K623" s="298"/>
      <c r="L623" s="298"/>
      <c r="M623" s="298"/>
      <c r="N623" s="298"/>
      <c r="O623" s="298"/>
      <c r="P623" s="298"/>
      <c r="Q623" s="298"/>
      <c r="R623" s="298"/>
      <c r="S623" s="298"/>
      <c r="T623" s="298"/>
      <c r="U623" s="298"/>
      <c r="V623" s="298"/>
      <c r="W623" s="298"/>
      <c r="X623" s="298"/>
      <c r="Y623" s="298"/>
      <c r="Z623" s="298"/>
      <c r="AA623" s="298"/>
      <c r="AB623" s="298"/>
    </row>
    <row r="624" spans="1:28" ht="16.899999999999999" customHeight="1" x14ac:dyDescent="0.2">
      <c r="A624" s="1371" t="s">
        <v>1096</v>
      </c>
      <c r="B624" s="1373">
        <v>40</v>
      </c>
      <c r="C624" s="1373">
        <v>25</v>
      </c>
      <c r="D624" s="1393"/>
      <c r="E624" s="1364"/>
      <c r="F624" s="1364"/>
      <c r="G624" s="1393"/>
      <c r="H624" s="1393"/>
      <c r="I624" s="1364"/>
      <c r="J624" s="1376">
        <f t="shared" si="81"/>
        <v>65</v>
      </c>
      <c r="K624" s="298"/>
      <c r="L624" s="298"/>
      <c r="M624" s="298"/>
      <c r="N624" s="298"/>
      <c r="O624" s="298"/>
      <c r="P624" s="298"/>
      <c r="Q624" s="298"/>
      <c r="R624" s="298"/>
      <c r="S624" s="298"/>
      <c r="T624" s="298"/>
      <c r="U624" s="298"/>
      <c r="V624" s="298"/>
      <c r="W624" s="298"/>
      <c r="X624" s="298"/>
      <c r="Y624" s="298"/>
      <c r="Z624" s="298"/>
      <c r="AA624" s="298"/>
      <c r="AB624" s="298"/>
    </row>
    <row r="625" spans="1:28" ht="15" hidden="1" x14ac:dyDescent="0.2">
      <c r="A625" s="1371" t="s">
        <v>1097</v>
      </c>
      <c r="B625" s="1373"/>
      <c r="C625" s="1373"/>
      <c r="D625" s="1393"/>
      <c r="E625" s="1364"/>
      <c r="F625" s="1364"/>
      <c r="G625" s="1393"/>
      <c r="H625" s="1393"/>
      <c r="I625" s="1364"/>
      <c r="J625" s="1376">
        <f t="shared" si="81"/>
        <v>0</v>
      </c>
      <c r="K625" s="298"/>
      <c r="L625" s="298"/>
      <c r="M625" s="298"/>
      <c r="N625" s="298"/>
      <c r="O625" s="298"/>
      <c r="P625" s="298"/>
      <c r="Q625" s="298"/>
      <c r="R625" s="298"/>
      <c r="S625" s="298"/>
      <c r="T625" s="298"/>
      <c r="U625" s="298"/>
      <c r="V625" s="298"/>
      <c r="W625" s="298"/>
      <c r="X625" s="298"/>
      <c r="Y625" s="298"/>
      <c r="Z625" s="298"/>
      <c r="AA625" s="298"/>
      <c r="AB625" s="298"/>
    </row>
    <row r="626" spans="1:28" ht="19.7" hidden="1" customHeight="1" x14ac:dyDescent="0.2">
      <c r="A626" s="1394" t="s">
        <v>1099</v>
      </c>
      <c r="B626" s="1373"/>
      <c r="C626" s="1373"/>
      <c r="D626" s="1393"/>
      <c r="E626" s="1364"/>
      <c r="F626" s="1364"/>
      <c r="G626" s="1393"/>
      <c r="H626" s="1393"/>
      <c r="I626" s="1364"/>
      <c r="J626" s="1376">
        <f t="shared" si="81"/>
        <v>0</v>
      </c>
      <c r="K626" s="298"/>
      <c r="L626" s="298"/>
      <c r="M626" s="298"/>
      <c r="N626" s="298"/>
      <c r="O626" s="298"/>
      <c r="P626" s="298"/>
      <c r="Q626" s="298"/>
      <c r="R626" s="298"/>
      <c r="S626" s="298"/>
      <c r="T626" s="298"/>
      <c r="U626" s="298"/>
      <c r="V626" s="298"/>
      <c r="W626" s="298"/>
      <c r="X626" s="298"/>
      <c r="Y626" s="298"/>
      <c r="Z626" s="298"/>
      <c r="AA626" s="298"/>
      <c r="AB626" s="298"/>
    </row>
    <row r="627" spans="1:28" ht="15" hidden="1" x14ac:dyDescent="0.2">
      <c r="A627" s="1371" t="s">
        <v>1098</v>
      </c>
      <c r="B627" s="1373"/>
      <c r="C627" s="1373"/>
      <c r="D627" s="1393"/>
      <c r="E627" s="1364"/>
      <c r="F627" s="1364"/>
      <c r="G627" s="1393"/>
      <c r="H627" s="1393"/>
      <c r="I627" s="1364"/>
      <c r="J627" s="1376">
        <f t="shared" si="81"/>
        <v>0</v>
      </c>
      <c r="K627" s="298"/>
      <c r="L627" s="298"/>
      <c r="M627" s="298"/>
      <c r="N627" s="298"/>
      <c r="O627" s="298"/>
      <c r="P627" s="298"/>
      <c r="Q627" s="298"/>
      <c r="R627" s="298"/>
      <c r="S627" s="298"/>
      <c r="T627" s="298"/>
      <c r="U627" s="298"/>
      <c r="V627" s="298"/>
      <c r="W627" s="298"/>
      <c r="X627" s="298"/>
      <c r="Y627" s="298"/>
      <c r="Z627" s="298"/>
      <c r="AA627" s="298"/>
      <c r="AB627" s="298"/>
    </row>
    <row r="628" spans="1:28" ht="16.899999999999999" hidden="1" customHeight="1" x14ac:dyDescent="0.2">
      <c r="A628" s="1395" t="s">
        <v>2036</v>
      </c>
      <c r="B628" s="1373"/>
      <c r="C628" s="1373"/>
      <c r="D628" s="1373"/>
      <c r="E628" s="1373"/>
      <c r="F628" s="1373"/>
      <c r="G628" s="1373">
        <v>200000</v>
      </c>
      <c r="H628" s="1373"/>
      <c r="I628" s="1373"/>
      <c r="J628" s="1376">
        <f t="shared" si="81"/>
        <v>200000</v>
      </c>
      <c r="K628" s="298"/>
      <c r="L628" s="298"/>
      <c r="M628" s="298"/>
      <c r="N628" s="298"/>
      <c r="O628" s="298"/>
      <c r="P628" s="298"/>
      <c r="Q628" s="298"/>
      <c r="R628" s="298"/>
      <c r="S628" s="298"/>
      <c r="T628" s="298"/>
      <c r="U628" s="298"/>
      <c r="V628" s="298"/>
      <c r="W628" s="298"/>
      <c r="X628" s="298"/>
      <c r="Y628" s="298"/>
      <c r="Z628" s="298"/>
      <c r="AA628" s="298"/>
      <c r="AB628" s="298"/>
    </row>
    <row r="629" spans="1:28" ht="16.899999999999999" hidden="1" customHeight="1" x14ac:dyDescent="0.2">
      <c r="A629" s="1395" t="s">
        <v>2036</v>
      </c>
      <c r="B629" s="1373"/>
      <c r="C629" s="1373">
        <v>100000</v>
      </c>
      <c r="D629" s="1373">
        <v>100000</v>
      </c>
      <c r="E629" s="1373"/>
      <c r="F629" s="1373"/>
      <c r="G629" s="1373">
        <v>100000</v>
      </c>
      <c r="H629" s="1373"/>
      <c r="I629" s="1373"/>
      <c r="J629" s="1376">
        <f t="shared" si="81"/>
        <v>300000</v>
      </c>
      <c r="K629" s="298"/>
      <c r="L629" s="298"/>
      <c r="M629" s="298"/>
      <c r="N629" s="298"/>
      <c r="O629" s="298"/>
      <c r="P629" s="298"/>
      <c r="Q629" s="298"/>
      <c r="R629" s="298"/>
      <c r="S629" s="298"/>
      <c r="T629" s="298"/>
      <c r="U629" s="298"/>
      <c r="V629" s="298"/>
      <c r="W629" s="298"/>
      <c r="X629" s="298"/>
      <c r="Y629" s="298"/>
      <c r="Z629" s="298"/>
      <c r="AA629" s="298"/>
      <c r="AB629" s="298"/>
    </row>
    <row r="630" spans="1:28" ht="16.899999999999999" hidden="1" customHeight="1" x14ac:dyDescent="0.2">
      <c r="A630" s="1395" t="s">
        <v>2036</v>
      </c>
      <c r="B630" s="1373"/>
      <c r="C630" s="1373"/>
      <c r="D630" s="1373"/>
      <c r="E630" s="1373"/>
      <c r="F630" s="1373"/>
      <c r="G630" s="1373">
        <v>250000</v>
      </c>
      <c r="H630" s="1373"/>
      <c r="I630" s="1373"/>
      <c r="J630" s="1376">
        <f t="shared" si="81"/>
        <v>250000</v>
      </c>
      <c r="K630" s="298"/>
      <c r="L630" s="298"/>
      <c r="M630" s="298"/>
      <c r="N630" s="298"/>
      <c r="O630" s="298"/>
      <c r="P630" s="298"/>
      <c r="Q630" s="298"/>
      <c r="R630" s="298"/>
      <c r="S630" s="298"/>
      <c r="T630" s="298"/>
      <c r="U630" s="298"/>
      <c r="V630" s="298"/>
      <c r="W630" s="298"/>
      <c r="X630" s="298"/>
      <c r="Y630" s="298"/>
      <c r="Z630" s="298"/>
      <c r="AA630" s="298"/>
      <c r="AB630" s="298"/>
    </row>
    <row r="631" spans="1:28" ht="16.899999999999999" customHeight="1" x14ac:dyDescent="0.2">
      <c r="A631" s="1395" t="s">
        <v>2037</v>
      </c>
      <c r="B631" s="1373"/>
      <c r="C631" s="1373">
        <v>100</v>
      </c>
      <c r="D631" s="1373">
        <v>100</v>
      </c>
      <c r="E631" s="1373"/>
      <c r="F631" s="1373"/>
      <c r="G631" s="1373">
        <v>550</v>
      </c>
      <c r="H631" s="1373">
        <f t="shared" ref="H631" si="88">SUM(H628:H630)</f>
        <v>0</v>
      </c>
      <c r="I631" s="1373"/>
      <c r="J631" s="1376">
        <f t="shared" si="81"/>
        <v>750</v>
      </c>
      <c r="K631" s="298"/>
      <c r="L631" s="298"/>
      <c r="M631" s="298"/>
      <c r="N631" s="298"/>
      <c r="O631" s="298"/>
      <c r="P631" s="298"/>
      <c r="Q631" s="298"/>
      <c r="R631" s="298"/>
      <c r="S631" s="298"/>
      <c r="T631" s="298"/>
      <c r="U631" s="298"/>
      <c r="V631" s="298"/>
      <c r="W631" s="298"/>
      <c r="X631" s="298"/>
      <c r="Y631" s="298"/>
      <c r="Z631" s="298"/>
      <c r="AA631" s="298"/>
      <c r="AB631" s="298"/>
    </row>
    <row r="632" spans="1:28" ht="15" hidden="1" x14ac:dyDescent="0.2">
      <c r="A632" s="1394" t="s">
        <v>1070</v>
      </c>
      <c r="B632" s="1373"/>
      <c r="C632" s="1373"/>
      <c r="D632" s="1393"/>
      <c r="E632" s="1364"/>
      <c r="F632" s="1364"/>
      <c r="G632" s="1393"/>
      <c r="H632" s="1393"/>
      <c r="I632" s="1364">
        <v>4000000</v>
      </c>
      <c r="J632" s="1376">
        <f t="shared" si="81"/>
        <v>4000000</v>
      </c>
      <c r="K632" s="298"/>
      <c r="L632" s="298"/>
      <c r="M632" s="298"/>
      <c r="N632" s="298"/>
      <c r="O632" s="298"/>
      <c r="P632" s="298"/>
      <c r="Q632" s="298"/>
      <c r="R632" s="298"/>
      <c r="S632" s="298"/>
      <c r="T632" s="298"/>
      <c r="U632" s="298"/>
      <c r="V632" s="298"/>
      <c r="W632" s="298"/>
      <c r="X632" s="298"/>
      <c r="Y632" s="298"/>
      <c r="Z632" s="298"/>
      <c r="AA632" s="298"/>
      <c r="AB632" s="298"/>
    </row>
    <row r="633" spans="1:28" ht="15" hidden="1" x14ac:dyDescent="0.2">
      <c r="A633" s="1394" t="s">
        <v>1070</v>
      </c>
      <c r="B633" s="1373"/>
      <c r="C633" s="1373"/>
      <c r="D633" s="1373"/>
      <c r="E633" s="1373"/>
      <c r="F633" s="1373"/>
      <c r="G633" s="1373"/>
      <c r="H633" s="1373"/>
      <c r="I633" s="1373">
        <v>3000000</v>
      </c>
      <c r="J633" s="1376">
        <f t="shared" si="81"/>
        <v>3000000</v>
      </c>
      <c r="K633" s="298"/>
      <c r="L633" s="298"/>
      <c r="M633" s="298"/>
      <c r="N633" s="298"/>
      <c r="O633" s="298"/>
      <c r="P633" s="298"/>
      <c r="Q633" s="298"/>
      <c r="R633" s="298"/>
      <c r="S633" s="298"/>
      <c r="T633" s="298"/>
      <c r="U633" s="298"/>
      <c r="V633" s="298"/>
      <c r="W633" s="298"/>
      <c r="X633" s="298"/>
      <c r="Y633" s="298"/>
      <c r="Z633" s="298"/>
      <c r="AA633" s="298"/>
      <c r="AB633" s="298"/>
    </row>
    <row r="634" spans="1:28" ht="15" x14ac:dyDescent="0.2">
      <c r="A634" s="1394" t="s">
        <v>2038</v>
      </c>
      <c r="B634" s="1373"/>
      <c r="C634" s="1373"/>
      <c r="D634" s="1373"/>
      <c r="E634" s="1373"/>
      <c r="F634" s="1373"/>
      <c r="G634" s="1373"/>
      <c r="H634" s="1373">
        <f t="shared" ref="H634" si="89">SUM(H632:H633)</f>
        <v>0</v>
      </c>
      <c r="I634" s="1373">
        <v>7000</v>
      </c>
      <c r="J634" s="1376">
        <f t="shared" si="81"/>
        <v>7000</v>
      </c>
      <c r="K634" s="298"/>
      <c r="L634" s="298"/>
      <c r="M634" s="298"/>
      <c r="N634" s="298"/>
      <c r="O634" s="298"/>
      <c r="P634" s="298"/>
      <c r="Q634" s="298"/>
      <c r="R634" s="298"/>
      <c r="S634" s="298"/>
      <c r="T634" s="298"/>
      <c r="U634" s="298"/>
      <c r="V634" s="298"/>
      <c r="W634" s="298"/>
      <c r="X634" s="298"/>
      <c r="Y634" s="298"/>
      <c r="Z634" s="298"/>
      <c r="AA634" s="298"/>
      <c r="AB634" s="298"/>
    </row>
    <row r="635" spans="1:28" ht="44.45" hidden="1" customHeight="1" x14ac:dyDescent="0.2">
      <c r="A635" s="1362" t="s">
        <v>1309</v>
      </c>
      <c r="B635" s="1373"/>
      <c r="C635" s="1373"/>
      <c r="D635" s="1373"/>
      <c r="E635" s="1373"/>
      <c r="F635" s="1373"/>
      <c r="G635" s="1373"/>
      <c r="H635" s="1373"/>
      <c r="I635" s="1373"/>
      <c r="J635" s="1376">
        <f t="shared" si="81"/>
        <v>0</v>
      </c>
      <c r="K635" s="298"/>
      <c r="L635" s="298"/>
      <c r="M635" s="298"/>
      <c r="N635" s="298"/>
      <c r="O635" s="298"/>
      <c r="P635" s="298"/>
      <c r="Q635" s="298"/>
      <c r="R635" s="298"/>
      <c r="S635" s="298"/>
      <c r="T635" s="298"/>
      <c r="U635" s="298"/>
      <c r="V635" s="298"/>
      <c r="W635" s="298"/>
      <c r="X635" s="298"/>
      <c r="Y635" s="298"/>
      <c r="Z635" s="298"/>
      <c r="AA635" s="298"/>
      <c r="AB635" s="298"/>
    </row>
    <row r="636" spans="1:28" ht="15" hidden="1" x14ac:dyDescent="0.2">
      <c r="A636" s="1371" t="s">
        <v>1301</v>
      </c>
      <c r="B636" s="1373"/>
      <c r="C636" s="1373"/>
      <c r="D636" s="1373"/>
      <c r="E636" s="1373"/>
      <c r="F636" s="1373"/>
      <c r="G636" s="1373"/>
      <c r="H636" s="1373"/>
      <c r="I636" s="1373"/>
      <c r="J636" s="1376">
        <f t="shared" si="81"/>
        <v>0</v>
      </c>
      <c r="K636" s="298"/>
      <c r="L636" s="298"/>
      <c r="M636" s="298"/>
      <c r="N636" s="298"/>
      <c r="O636" s="298"/>
      <c r="P636" s="298"/>
      <c r="Q636" s="298"/>
      <c r="R636" s="298"/>
      <c r="S636" s="298"/>
      <c r="T636" s="298"/>
      <c r="U636" s="298"/>
      <c r="V636" s="298"/>
      <c r="W636" s="298"/>
      <c r="X636" s="298"/>
      <c r="Y636" s="298"/>
      <c r="Z636" s="298"/>
      <c r="AA636" s="298"/>
      <c r="AB636" s="298"/>
    </row>
    <row r="637" spans="1:28" ht="15" x14ac:dyDescent="0.2">
      <c r="A637" s="1395" t="s">
        <v>2039</v>
      </c>
      <c r="B637" s="1373"/>
      <c r="C637" s="1373">
        <v>300</v>
      </c>
      <c r="D637" s="1393"/>
      <c r="E637" s="1393"/>
      <c r="F637" s="1393"/>
      <c r="G637" s="1393">
        <v>100</v>
      </c>
      <c r="H637" s="1393"/>
      <c r="I637" s="1413"/>
      <c r="J637" s="1376">
        <f t="shared" si="81"/>
        <v>400</v>
      </c>
      <c r="K637" s="298"/>
      <c r="L637" s="298"/>
      <c r="M637" s="298"/>
      <c r="N637" s="298"/>
      <c r="O637" s="298"/>
      <c r="P637" s="298"/>
      <c r="Q637" s="298"/>
      <c r="R637" s="298"/>
      <c r="S637" s="298"/>
      <c r="T637" s="298"/>
      <c r="U637" s="298"/>
      <c r="V637" s="298"/>
      <c r="W637" s="298"/>
      <c r="X637" s="298"/>
      <c r="Y637" s="298"/>
      <c r="Z637" s="298"/>
      <c r="AA637" s="298"/>
      <c r="AB637" s="298"/>
    </row>
    <row r="638" spans="1:28" ht="15" hidden="1" x14ac:dyDescent="0.2">
      <c r="A638" s="1362" t="s">
        <v>1061</v>
      </c>
      <c r="B638" s="1373"/>
      <c r="C638" s="1393"/>
      <c r="D638" s="1393"/>
      <c r="E638" s="1393"/>
      <c r="F638" s="1393"/>
      <c r="G638" s="1393"/>
      <c r="H638" s="1393"/>
      <c r="I638" s="1364">
        <v>250000</v>
      </c>
      <c r="J638" s="1376">
        <f t="shared" si="81"/>
        <v>250000</v>
      </c>
      <c r="K638" s="298"/>
      <c r="L638" s="298"/>
      <c r="M638" s="298"/>
      <c r="N638" s="298"/>
      <c r="O638" s="298"/>
      <c r="P638" s="298"/>
      <c r="Q638" s="298"/>
      <c r="R638" s="298"/>
      <c r="S638" s="298"/>
      <c r="T638" s="298"/>
      <c r="U638" s="298"/>
      <c r="V638" s="298"/>
      <c r="W638" s="298"/>
      <c r="X638" s="298"/>
      <c r="Y638" s="298"/>
      <c r="Z638" s="298"/>
      <c r="AA638" s="298"/>
      <c r="AB638" s="298"/>
    </row>
    <row r="639" spans="1:28" ht="15" hidden="1" x14ac:dyDescent="0.2">
      <c r="A639" s="1362" t="s">
        <v>1061</v>
      </c>
      <c r="B639" s="1373"/>
      <c r="C639" s="1393"/>
      <c r="D639" s="1393"/>
      <c r="E639" s="1393"/>
      <c r="F639" s="1393"/>
      <c r="G639" s="1393"/>
      <c r="H639" s="1393"/>
      <c r="I639" s="1364">
        <v>400000</v>
      </c>
      <c r="J639" s="1376">
        <f t="shared" si="81"/>
        <v>400000</v>
      </c>
      <c r="K639" s="298"/>
      <c r="L639" s="298"/>
      <c r="M639" s="298"/>
      <c r="N639" s="298"/>
      <c r="O639" s="298"/>
      <c r="P639" s="298"/>
      <c r="Q639" s="298"/>
      <c r="R639" s="298"/>
      <c r="S639" s="298"/>
      <c r="T639" s="298"/>
      <c r="U639" s="298"/>
      <c r="V639" s="298"/>
      <c r="W639" s="298"/>
      <c r="X639" s="298"/>
      <c r="Y639" s="298"/>
      <c r="Z639" s="298"/>
      <c r="AA639" s="298"/>
      <c r="AB639" s="298"/>
    </row>
    <row r="640" spans="1:28" ht="15" hidden="1" x14ac:dyDescent="0.2">
      <c r="A640" s="1362" t="s">
        <v>1061</v>
      </c>
      <c r="B640" s="1373"/>
      <c r="C640" s="1393"/>
      <c r="D640" s="1393"/>
      <c r="E640" s="1393"/>
      <c r="F640" s="1393"/>
      <c r="G640" s="1393"/>
      <c r="H640" s="1393"/>
      <c r="I640" s="1364">
        <v>1000000</v>
      </c>
      <c r="J640" s="1376">
        <f t="shared" si="81"/>
        <v>1000000</v>
      </c>
      <c r="K640" s="298"/>
      <c r="L640" s="298"/>
      <c r="M640" s="298"/>
      <c r="N640" s="298"/>
      <c r="O640" s="298"/>
      <c r="P640" s="298"/>
      <c r="Q640" s="298"/>
      <c r="R640" s="298"/>
      <c r="S640" s="298"/>
      <c r="T640" s="298"/>
      <c r="U640" s="298"/>
      <c r="V640" s="298"/>
      <c r="W640" s="298"/>
      <c r="X640" s="298"/>
      <c r="Y640" s="298"/>
      <c r="Z640" s="298"/>
      <c r="AA640" s="298"/>
      <c r="AB640" s="298"/>
    </row>
    <row r="641" spans="1:28" ht="16.899999999999999" hidden="1" customHeight="1" x14ac:dyDescent="0.2">
      <c r="A641" s="1362" t="s">
        <v>1061</v>
      </c>
      <c r="B641" s="1364"/>
      <c r="C641" s="1364"/>
      <c r="D641" s="1393"/>
      <c r="E641" s="1393"/>
      <c r="F641" s="1393"/>
      <c r="G641" s="1393"/>
      <c r="H641" s="1393"/>
      <c r="I641" s="1364">
        <v>750000</v>
      </c>
      <c r="J641" s="1376">
        <f t="shared" si="81"/>
        <v>750000</v>
      </c>
      <c r="K641" s="298"/>
      <c r="L641" s="298"/>
      <c r="M641" s="298"/>
      <c r="N641" s="298"/>
      <c r="O641" s="298"/>
      <c r="P641" s="298"/>
      <c r="Q641" s="298"/>
      <c r="R641" s="298"/>
      <c r="S641" s="298"/>
      <c r="T641" s="298"/>
      <c r="U641" s="298"/>
      <c r="V641" s="298"/>
      <c r="W641" s="298"/>
      <c r="X641" s="298"/>
      <c r="Y641" s="298"/>
      <c r="Z641" s="298"/>
      <c r="AA641" s="298"/>
      <c r="AB641" s="298"/>
    </row>
    <row r="642" spans="1:28" ht="16.899999999999999" customHeight="1" x14ac:dyDescent="0.2">
      <c r="A642" s="1362" t="s">
        <v>2040</v>
      </c>
      <c r="B642" s="1364"/>
      <c r="C642" s="1364"/>
      <c r="D642" s="1364"/>
      <c r="E642" s="1364"/>
      <c r="F642" s="1364"/>
      <c r="G642" s="1364"/>
      <c r="H642" s="1364">
        <f t="shared" ref="H642" si="90">SUM(H638:H641)</f>
        <v>0</v>
      </c>
      <c r="I642" s="1364">
        <v>2400</v>
      </c>
      <c r="J642" s="1376">
        <f t="shared" si="81"/>
        <v>2400</v>
      </c>
      <c r="K642" s="298"/>
      <c r="L642" s="298"/>
      <c r="M642" s="298"/>
      <c r="N642" s="298"/>
      <c r="O642" s="298"/>
      <c r="P642" s="298"/>
      <c r="Q642" s="298"/>
      <c r="R642" s="298"/>
      <c r="S642" s="298"/>
      <c r="T642" s="298"/>
      <c r="U642" s="298"/>
      <c r="V642" s="298"/>
      <c r="W642" s="298"/>
      <c r="X642" s="298"/>
      <c r="Y642" s="298"/>
      <c r="Z642" s="298"/>
      <c r="AA642" s="298"/>
      <c r="AB642" s="298"/>
    </row>
    <row r="643" spans="1:28" ht="30" hidden="1" x14ac:dyDescent="0.2">
      <c r="A643" s="1395" t="s">
        <v>1388</v>
      </c>
      <c r="B643" s="1403"/>
      <c r="C643" s="1403"/>
      <c r="D643" s="1403"/>
      <c r="E643" s="1403"/>
      <c r="F643" s="1403"/>
      <c r="G643" s="1403"/>
      <c r="H643" s="1403"/>
      <c r="I643" s="1403"/>
      <c r="J643" s="1376">
        <f t="shared" si="81"/>
        <v>0</v>
      </c>
    </row>
    <row r="644" spans="1:28" ht="30" x14ac:dyDescent="0.2">
      <c r="A644" s="1362" t="s">
        <v>2041</v>
      </c>
      <c r="B644" s="1373"/>
      <c r="C644" s="1373"/>
      <c r="D644" s="1373"/>
      <c r="E644" s="1373"/>
      <c r="F644" s="1373"/>
      <c r="G644" s="1373"/>
      <c r="H644" s="1373"/>
      <c r="I644" s="1373">
        <v>60</v>
      </c>
      <c r="J644" s="1376">
        <f t="shared" si="81"/>
        <v>60</v>
      </c>
      <c r="K644" s="298"/>
      <c r="L644" s="298"/>
      <c r="M644" s="298"/>
      <c r="N644" s="298"/>
      <c r="O644" s="298"/>
      <c r="P644" s="298"/>
      <c r="Q644" s="298"/>
      <c r="R644" s="298"/>
      <c r="S644" s="298"/>
      <c r="T644" s="298"/>
      <c r="U644" s="298"/>
      <c r="V644" s="298"/>
      <c r="W644" s="298"/>
      <c r="X644" s="298"/>
      <c r="Y644" s="298"/>
      <c r="Z644" s="298"/>
      <c r="AA644" s="298"/>
      <c r="AB644" s="298"/>
    </row>
    <row r="645" spans="1:28" ht="15" hidden="1" x14ac:dyDescent="0.2">
      <c r="A645" s="1395" t="s">
        <v>1065</v>
      </c>
      <c r="B645" s="1373"/>
      <c r="C645" s="1373"/>
      <c r="D645" s="1393"/>
      <c r="E645" s="1393"/>
      <c r="F645" s="1393"/>
      <c r="G645" s="1393"/>
      <c r="H645" s="1393"/>
      <c r="I645" s="1364"/>
      <c r="J645" s="1376">
        <f t="shared" si="81"/>
        <v>0</v>
      </c>
      <c r="K645" s="298"/>
      <c r="L645" s="298"/>
      <c r="M645" s="298"/>
      <c r="N645" s="298"/>
      <c r="O645" s="298"/>
      <c r="P645" s="298"/>
      <c r="Q645" s="298"/>
      <c r="R645" s="298"/>
      <c r="S645" s="298"/>
      <c r="T645" s="298"/>
      <c r="U645" s="298"/>
      <c r="V645" s="298"/>
      <c r="W645" s="298"/>
      <c r="X645" s="298"/>
      <c r="Y645" s="298"/>
      <c r="Z645" s="298"/>
      <c r="AA645" s="298"/>
      <c r="AB645" s="298"/>
    </row>
    <row r="646" spans="1:28" ht="30" hidden="1" x14ac:dyDescent="0.2">
      <c r="A646" s="1362" t="s">
        <v>2042</v>
      </c>
      <c r="B646" s="1373"/>
      <c r="C646" s="1373"/>
      <c r="D646" s="1373"/>
      <c r="E646" s="1373"/>
      <c r="F646" s="1373"/>
      <c r="G646" s="1373"/>
      <c r="H646" s="1373"/>
      <c r="I646" s="1373"/>
      <c r="J646" s="1376">
        <f t="shared" si="81"/>
        <v>0</v>
      </c>
      <c r="K646" s="298"/>
      <c r="L646" s="298"/>
      <c r="M646" s="298"/>
      <c r="N646" s="298"/>
      <c r="O646" s="298"/>
      <c r="P646" s="298"/>
      <c r="Q646" s="298"/>
      <c r="R646" s="298"/>
      <c r="S646" s="298"/>
      <c r="T646" s="298"/>
      <c r="U646" s="298"/>
      <c r="V646" s="298"/>
      <c r="W646" s="298"/>
      <c r="X646" s="298"/>
      <c r="Y646" s="298"/>
      <c r="Z646" s="298"/>
      <c r="AA646" s="298"/>
      <c r="AB646" s="298"/>
    </row>
    <row r="647" spans="1:28" ht="21" customHeight="1" x14ac:dyDescent="0.2">
      <c r="A647" s="1395" t="s">
        <v>1063</v>
      </c>
      <c r="B647" s="1373"/>
      <c r="C647" s="1373">
        <v>200</v>
      </c>
      <c r="D647" s="1373"/>
      <c r="E647" s="1373"/>
      <c r="F647" s="1373"/>
      <c r="G647" s="1373"/>
      <c r="H647" s="1373"/>
      <c r="I647" s="1373">
        <v>1500</v>
      </c>
      <c r="J647" s="1376">
        <f t="shared" si="81"/>
        <v>1700</v>
      </c>
      <c r="K647" s="298"/>
      <c r="L647" s="298"/>
      <c r="M647" s="298"/>
      <c r="N647" s="298"/>
      <c r="O647" s="298"/>
      <c r="P647" s="298"/>
      <c r="Q647" s="298"/>
      <c r="R647" s="298"/>
      <c r="S647" s="298"/>
      <c r="T647" s="298"/>
      <c r="U647" s="298"/>
      <c r="V647" s="298"/>
      <c r="W647" s="298"/>
      <c r="X647" s="298"/>
      <c r="Y647" s="298"/>
      <c r="Z647" s="298"/>
      <c r="AA647" s="298"/>
      <c r="AB647" s="298"/>
    </row>
    <row r="648" spans="1:28" ht="21" hidden="1" customHeight="1" x14ac:dyDescent="0.2">
      <c r="A648" s="1362" t="s">
        <v>2043</v>
      </c>
      <c r="B648" s="1373"/>
      <c r="C648" s="1373"/>
      <c r="D648" s="1373"/>
      <c r="E648" s="1373"/>
      <c r="F648" s="1373"/>
      <c r="G648" s="1373"/>
      <c r="H648" s="1373"/>
      <c r="I648" s="1373">
        <v>1000000</v>
      </c>
      <c r="J648" s="1376">
        <f t="shared" si="81"/>
        <v>1000000</v>
      </c>
      <c r="K648" s="298"/>
      <c r="L648" s="298"/>
      <c r="M648" s="298"/>
      <c r="N648" s="298"/>
      <c r="O648" s="298"/>
      <c r="P648" s="298"/>
      <c r="Q648" s="298"/>
      <c r="R648" s="298"/>
      <c r="S648" s="298"/>
      <c r="T648" s="298"/>
      <c r="U648" s="298"/>
      <c r="V648" s="298"/>
      <c r="W648" s="298"/>
      <c r="X648" s="298"/>
      <c r="Y648" s="298"/>
      <c r="Z648" s="298"/>
      <c r="AA648" s="298"/>
      <c r="AB648" s="298"/>
    </row>
    <row r="649" spans="1:28" ht="15" hidden="1" x14ac:dyDescent="0.2">
      <c r="A649" s="1362" t="s">
        <v>2043</v>
      </c>
      <c r="B649" s="1373"/>
      <c r="C649" s="1373"/>
      <c r="D649" s="1393"/>
      <c r="E649" s="1364"/>
      <c r="F649" s="1364"/>
      <c r="G649" s="1393">
        <v>100000</v>
      </c>
      <c r="H649" s="1393"/>
      <c r="I649" s="1364">
        <v>2200000</v>
      </c>
      <c r="J649" s="1376">
        <f t="shared" ref="J649:J699" si="91">SUM(B649:I649)</f>
        <v>2300000</v>
      </c>
      <c r="K649" s="298"/>
      <c r="L649" s="298"/>
      <c r="M649" s="298"/>
      <c r="N649" s="298"/>
      <c r="O649" s="298"/>
      <c r="P649" s="298"/>
      <c r="Q649" s="298"/>
      <c r="R649" s="298"/>
      <c r="S649" s="298"/>
      <c r="T649" s="298"/>
      <c r="U649" s="298"/>
      <c r="V649" s="298"/>
      <c r="W649" s="298"/>
      <c r="X649" s="298"/>
      <c r="Y649" s="298"/>
      <c r="Z649" s="298"/>
      <c r="AA649" s="298"/>
      <c r="AB649" s="298"/>
    </row>
    <row r="650" spans="1:28" ht="15" hidden="1" x14ac:dyDescent="0.2">
      <c r="A650" s="1362" t="s">
        <v>2043</v>
      </c>
      <c r="B650" s="1373"/>
      <c r="C650" s="1373"/>
      <c r="D650" s="1393"/>
      <c r="E650" s="1364"/>
      <c r="F650" s="1364"/>
      <c r="G650" s="1393"/>
      <c r="H650" s="1393"/>
      <c r="I650" s="1364">
        <v>1000000</v>
      </c>
      <c r="J650" s="1376">
        <f t="shared" si="91"/>
        <v>1000000</v>
      </c>
      <c r="K650" s="298"/>
      <c r="L650" s="298"/>
      <c r="M650" s="298"/>
      <c r="N650" s="298"/>
      <c r="O650" s="298"/>
      <c r="P650" s="298"/>
      <c r="Q650" s="298"/>
      <c r="R650" s="298"/>
      <c r="S650" s="298"/>
      <c r="T650" s="298"/>
      <c r="U650" s="298"/>
      <c r="V650" s="298"/>
      <c r="W650" s="298"/>
      <c r="X650" s="298"/>
      <c r="Y650" s="298"/>
      <c r="Z650" s="298"/>
      <c r="AA650" s="298"/>
      <c r="AB650" s="298"/>
    </row>
    <row r="651" spans="1:28" ht="15" x14ac:dyDescent="0.2">
      <c r="A651" s="1362" t="s">
        <v>2044</v>
      </c>
      <c r="B651" s="1373"/>
      <c r="C651" s="1373"/>
      <c r="D651" s="1373"/>
      <c r="E651" s="1373"/>
      <c r="F651" s="1373"/>
      <c r="G651" s="1373">
        <v>100</v>
      </c>
      <c r="H651" s="1373">
        <f t="shared" ref="H651" si="92">SUM(H648:H650)</f>
        <v>0</v>
      </c>
      <c r="I651" s="1373">
        <v>4200</v>
      </c>
      <c r="J651" s="1376">
        <f t="shared" si="91"/>
        <v>4300</v>
      </c>
      <c r="K651" s="298"/>
      <c r="L651" s="298"/>
      <c r="M651" s="298"/>
      <c r="N651" s="298"/>
      <c r="O651" s="298"/>
      <c r="P651" s="298"/>
      <c r="Q651" s="298"/>
      <c r="R651" s="298"/>
      <c r="S651" s="298"/>
      <c r="T651" s="298"/>
      <c r="U651" s="298"/>
      <c r="V651" s="298"/>
      <c r="W651" s="298"/>
      <c r="X651" s="298"/>
      <c r="Y651" s="298"/>
      <c r="Z651" s="298"/>
      <c r="AA651" s="298"/>
      <c r="AB651" s="298"/>
    </row>
    <row r="652" spans="1:28" ht="15" x14ac:dyDescent="0.2">
      <c r="A652" s="1394" t="s">
        <v>1064</v>
      </c>
      <c r="B652" s="1373"/>
      <c r="C652" s="1373"/>
      <c r="D652" s="1393"/>
      <c r="E652" s="1364"/>
      <c r="F652" s="1364"/>
      <c r="G652" s="1393">
        <v>250</v>
      </c>
      <c r="H652" s="1393"/>
      <c r="I652" s="1364"/>
      <c r="J652" s="1376">
        <f t="shared" si="91"/>
        <v>250</v>
      </c>
      <c r="K652" s="298"/>
      <c r="L652" s="298"/>
      <c r="M652" s="298"/>
      <c r="N652" s="298"/>
      <c r="O652" s="298"/>
      <c r="P652" s="298"/>
      <c r="Q652" s="298"/>
      <c r="R652" s="298"/>
      <c r="S652" s="298"/>
      <c r="T652" s="298"/>
      <c r="U652" s="298"/>
      <c r="V652" s="298"/>
      <c r="W652" s="298"/>
      <c r="X652" s="298"/>
      <c r="Y652" s="298"/>
      <c r="Z652" s="298"/>
      <c r="AA652" s="298"/>
      <c r="AB652" s="298"/>
    </row>
    <row r="653" spans="1:28" ht="18" hidden="1" customHeight="1" x14ac:dyDescent="0.2">
      <c r="A653" s="1362" t="s">
        <v>1066</v>
      </c>
      <c r="B653" s="1364"/>
      <c r="C653" s="1364">
        <v>50000</v>
      </c>
      <c r="D653" s="1393">
        <v>50000</v>
      </c>
      <c r="E653" s="1393">
        <v>50000</v>
      </c>
      <c r="F653" s="1393"/>
      <c r="G653" s="1393">
        <v>200000</v>
      </c>
      <c r="H653" s="1393"/>
      <c r="I653" s="1364"/>
      <c r="J653" s="1376">
        <f t="shared" si="91"/>
        <v>350000</v>
      </c>
      <c r="K653" s="298"/>
      <c r="L653" s="298"/>
      <c r="M653" s="298"/>
      <c r="N653" s="298"/>
      <c r="O653" s="298"/>
      <c r="P653" s="298"/>
      <c r="Q653" s="298"/>
      <c r="R653" s="298"/>
      <c r="S653" s="298"/>
      <c r="T653" s="298"/>
      <c r="U653" s="298"/>
      <c r="V653" s="298"/>
      <c r="W653" s="298"/>
      <c r="X653" s="298"/>
      <c r="Y653" s="298"/>
      <c r="Z653" s="298"/>
      <c r="AA653" s="298"/>
      <c r="AB653" s="298"/>
    </row>
    <row r="654" spans="1:28" ht="18" hidden="1" customHeight="1" x14ac:dyDescent="0.2">
      <c r="A654" s="1362" t="s">
        <v>1066</v>
      </c>
      <c r="B654" s="1364"/>
      <c r="C654" s="1364">
        <v>200000</v>
      </c>
      <c r="D654" s="1393"/>
      <c r="E654" s="1393"/>
      <c r="F654" s="1393"/>
      <c r="G654" s="1393"/>
      <c r="H654" s="1393"/>
      <c r="I654" s="1364"/>
      <c r="J654" s="1376">
        <f t="shared" si="91"/>
        <v>200000</v>
      </c>
      <c r="K654" s="298"/>
      <c r="L654" s="298"/>
      <c r="M654" s="298"/>
      <c r="N654" s="298"/>
      <c r="O654" s="298"/>
      <c r="P654" s="298"/>
      <c r="Q654" s="298"/>
      <c r="R654" s="298"/>
      <c r="S654" s="298"/>
      <c r="T654" s="298"/>
      <c r="U654" s="298"/>
      <c r="V654" s="298"/>
      <c r="W654" s="298"/>
      <c r="X654" s="298"/>
      <c r="Y654" s="298"/>
      <c r="Z654" s="298"/>
      <c r="AA654" s="298"/>
      <c r="AB654" s="298"/>
    </row>
    <row r="655" spans="1:28" ht="15" hidden="1" x14ac:dyDescent="0.2">
      <c r="A655" s="1362" t="s">
        <v>1066</v>
      </c>
      <c r="B655" s="1373"/>
      <c r="C655" s="1373">
        <v>50000</v>
      </c>
      <c r="D655" s="1373">
        <v>30000</v>
      </c>
      <c r="E655" s="1373">
        <v>50000</v>
      </c>
      <c r="F655" s="1373"/>
      <c r="G655" s="1373"/>
      <c r="H655" s="1373"/>
      <c r="I655" s="1373">
        <v>170000</v>
      </c>
      <c r="J655" s="1376">
        <f t="shared" si="91"/>
        <v>300000</v>
      </c>
      <c r="K655" s="298"/>
      <c r="L655" s="298"/>
      <c r="M655" s="298"/>
      <c r="N655" s="298"/>
      <c r="O655" s="298"/>
      <c r="P655" s="298"/>
      <c r="Q655" s="298"/>
      <c r="R655" s="298"/>
      <c r="S655" s="298"/>
      <c r="T655" s="298"/>
      <c r="U655" s="298"/>
      <c r="V655" s="298"/>
      <c r="W655" s="298"/>
      <c r="X655" s="298"/>
      <c r="Y655" s="298"/>
      <c r="Z655" s="298"/>
      <c r="AA655" s="298"/>
      <c r="AB655" s="298"/>
    </row>
    <row r="656" spans="1:28" ht="15" x14ac:dyDescent="0.2">
      <c r="A656" s="1362" t="s">
        <v>2045</v>
      </c>
      <c r="B656" s="1373"/>
      <c r="C656" s="1373">
        <v>300</v>
      </c>
      <c r="D656" s="1373">
        <v>80</v>
      </c>
      <c r="E656" s="1373">
        <v>100</v>
      </c>
      <c r="F656" s="1373"/>
      <c r="G656" s="1373">
        <v>200</v>
      </c>
      <c r="H656" s="1373">
        <f t="shared" ref="H656" si="93">SUM(H653:H655)</f>
        <v>0</v>
      </c>
      <c r="I656" s="1373">
        <v>170</v>
      </c>
      <c r="J656" s="1376">
        <f t="shared" si="91"/>
        <v>850</v>
      </c>
      <c r="K656" s="298"/>
      <c r="L656" s="298"/>
      <c r="M656" s="298"/>
      <c r="N656" s="298"/>
      <c r="O656" s="298"/>
      <c r="P656" s="298"/>
      <c r="Q656" s="298"/>
      <c r="R656" s="298"/>
      <c r="S656" s="298"/>
      <c r="T656" s="298"/>
      <c r="U656" s="298"/>
      <c r="V656" s="298"/>
      <c r="W656" s="298"/>
      <c r="X656" s="298"/>
      <c r="Y656" s="298"/>
      <c r="Z656" s="298"/>
      <c r="AA656" s="298"/>
      <c r="AB656" s="298"/>
    </row>
    <row r="657" spans="1:28" ht="20.25" hidden="1" customHeight="1" x14ac:dyDescent="0.2">
      <c r="A657" s="1362" t="s">
        <v>1521</v>
      </c>
      <c r="B657" s="1373"/>
      <c r="C657" s="1373"/>
      <c r="D657" s="1393"/>
      <c r="E657" s="1364"/>
      <c r="F657" s="1364"/>
      <c r="G657" s="1393"/>
      <c r="H657" s="1393"/>
      <c r="I657" s="1364"/>
      <c r="J657" s="1376">
        <f t="shared" si="91"/>
        <v>0</v>
      </c>
      <c r="K657" s="298"/>
      <c r="L657" s="298"/>
      <c r="M657" s="298"/>
      <c r="N657" s="298"/>
      <c r="O657" s="298"/>
      <c r="P657" s="298"/>
      <c r="Q657" s="298"/>
      <c r="R657" s="298"/>
      <c r="S657" s="298"/>
      <c r="T657" s="298"/>
      <c r="U657" s="298"/>
      <c r="V657" s="298"/>
      <c r="W657" s="298"/>
      <c r="X657" s="298"/>
      <c r="Y657" s="298"/>
      <c r="Z657" s="298"/>
      <c r="AA657" s="298"/>
      <c r="AB657" s="298"/>
    </row>
    <row r="658" spans="1:28" ht="34.5" hidden="1" customHeight="1" x14ac:dyDescent="0.2">
      <c r="A658" s="1362" t="s">
        <v>1102</v>
      </c>
      <c r="B658" s="1373"/>
      <c r="C658" s="1373"/>
      <c r="D658" s="1373"/>
      <c r="E658" s="1373"/>
      <c r="F658" s="1373"/>
      <c r="G658" s="1373"/>
      <c r="H658" s="1373"/>
      <c r="I658" s="1373"/>
      <c r="J658" s="1376">
        <f t="shared" si="91"/>
        <v>0</v>
      </c>
      <c r="K658" s="298"/>
      <c r="L658" s="298"/>
      <c r="M658" s="298"/>
      <c r="N658" s="298"/>
      <c r="O658" s="298"/>
      <c r="P658" s="298"/>
      <c r="Q658" s="298"/>
      <c r="R658" s="298"/>
      <c r="S658" s="298"/>
      <c r="T658" s="298"/>
      <c r="U658" s="298"/>
      <c r="V658" s="298"/>
      <c r="W658" s="298"/>
      <c r="X658" s="298"/>
      <c r="Y658" s="298"/>
      <c r="Z658" s="298"/>
      <c r="AA658" s="298"/>
      <c r="AB658" s="298"/>
    </row>
    <row r="659" spans="1:28" ht="31.5" hidden="1" customHeight="1" x14ac:dyDescent="0.2">
      <c r="A659" s="1362" t="s">
        <v>1103</v>
      </c>
      <c r="B659" s="1373"/>
      <c r="C659" s="1373"/>
      <c r="D659" s="1373"/>
      <c r="E659" s="1373"/>
      <c r="F659" s="1373"/>
      <c r="G659" s="1373"/>
      <c r="H659" s="1373"/>
      <c r="I659" s="1373"/>
      <c r="J659" s="1376">
        <f t="shared" si="91"/>
        <v>0</v>
      </c>
      <c r="K659" s="298"/>
      <c r="L659" s="298"/>
      <c r="M659" s="298"/>
      <c r="N659" s="298"/>
      <c r="O659" s="298"/>
      <c r="P659" s="298"/>
      <c r="Q659" s="298"/>
      <c r="R659" s="298"/>
      <c r="S659" s="298"/>
      <c r="T659" s="298"/>
      <c r="U659" s="298"/>
      <c r="V659" s="298"/>
      <c r="W659" s="298"/>
      <c r="X659" s="298"/>
      <c r="Y659" s="298"/>
      <c r="Z659" s="298"/>
      <c r="AA659" s="298"/>
      <c r="AB659" s="298"/>
    </row>
    <row r="660" spans="1:28" ht="15" hidden="1" customHeight="1" x14ac:dyDescent="0.2">
      <c r="A660" s="1362" t="s">
        <v>1380</v>
      </c>
      <c r="B660" s="1373"/>
      <c r="C660" s="1373"/>
      <c r="D660" s="1373"/>
      <c r="E660" s="1373"/>
      <c r="F660" s="1373"/>
      <c r="G660" s="1373"/>
      <c r="H660" s="1373"/>
      <c r="I660" s="1373"/>
      <c r="J660" s="1376">
        <f t="shared" si="91"/>
        <v>0</v>
      </c>
      <c r="K660" s="298"/>
      <c r="L660" s="298"/>
      <c r="M660" s="298"/>
      <c r="N660" s="298"/>
      <c r="O660" s="298"/>
      <c r="P660" s="298"/>
      <c r="Q660" s="298"/>
      <c r="R660" s="298"/>
      <c r="S660" s="298"/>
      <c r="T660" s="298"/>
      <c r="U660" s="298"/>
      <c r="V660" s="298"/>
      <c r="W660" s="298"/>
      <c r="X660" s="298"/>
      <c r="Y660" s="298"/>
      <c r="Z660" s="298"/>
      <c r="AA660" s="298"/>
      <c r="AB660" s="298"/>
    </row>
    <row r="661" spans="1:28" ht="18" customHeight="1" x14ac:dyDescent="0.2">
      <c r="A661" s="1362" t="s">
        <v>1134</v>
      </c>
      <c r="B661" s="1373"/>
      <c r="C661" s="1373"/>
      <c r="D661" s="1373"/>
      <c r="E661" s="1373"/>
      <c r="F661" s="1373"/>
      <c r="G661" s="1373">
        <v>100</v>
      </c>
      <c r="H661" s="1373"/>
      <c r="I661" s="1373"/>
      <c r="J661" s="1376">
        <f t="shared" si="91"/>
        <v>100</v>
      </c>
      <c r="K661" s="298"/>
      <c r="L661" s="298"/>
      <c r="M661" s="298"/>
      <c r="N661" s="298"/>
      <c r="O661" s="298"/>
      <c r="P661" s="298"/>
      <c r="Q661" s="298"/>
      <c r="R661" s="298"/>
      <c r="S661" s="298"/>
      <c r="T661" s="298"/>
      <c r="U661" s="298"/>
      <c r="V661" s="298"/>
      <c r="W661" s="298"/>
      <c r="X661" s="298"/>
      <c r="Y661" s="298"/>
      <c r="Z661" s="298"/>
      <c r="AA661" s="298"/>
      <c r="AB661" s="298"/>
    </row>
    <row r="662" spans="1:28" ht="15.95" hidden="1" customHeight="1" x14ac:dyDescent="0.2">
      <c r="A662" s="1362" t="s">
        <v>1104</v>
      </c>
      <c r="B662" s="1373"/>
      <c r="C662" s="1373"/>
      <c r="D662" s="1373"/>
      <c r="E662" s="1373"/>
      <c r="F662" s="1373"/>
      <c r="G662" s="1373"/>
      <c r="H662" s="1373"/>
      <c r="I662" s="1373"/>
      <c r="J662" s="1376">
        <f t="shared" si="91"/>
        <v>0</v>
      </c>
      <c r="K662" s="298"/>
      <c r="L662" s="298"/>
      <c r="M662" s="298"/>
      <c r="N662" s="298"/>
      <c r="O662" s="298"/>
      <c r="P662" s="298"/>
      <c r="Q662" s="298"/>
      <c r="R662" s="298"/>
      <c r="S662" s="298"/>
      <c r="T662" s="298"/>
      <c r="U662" s="298"/>
      <c r="V662" s="298"/>
      <c r="W662" s="298"/>
      <c r="X662" s="298"/>
      <c r="Y662" s="298"/>
      <c r="Z662" s="298"/>
      <c r="AA662" s="298"/>
      <c r="AB662" s="298"/>
    </row>
    <row r="663" spans="1:28" ht="16.899999999999999" hidden="1" customHeight="1" x14ac:dyDescent="0.2">
      <c r="A663" s="1362" t="s">
        <v>1105</v>
      </c>
      <c r="B663" s="1373"/>
      <c r="C663" s="1373"/>
      <c r="D663" s="1393"/>
      <c r="E663" s="1364"/>
      <c r="F663" s="1364"/>
      <c r="G663" s="1393">
        <v>120000</v>
      </c>
      <c r="H663" s="1393"/>
      <c r="I663" s="1364">
        <v>1000000</v>
      </c>
      <c r="J663" s="1376">
        <f t="shared" si="91"/>
        <v>1120000</v>
      </c>
      <c r="K663" s="298"/>
      <c r="L663" s="298"/>
      <c r="M663" s="298"/>
      <c r="N663" s="298"/>
      <c r="O663" s="298"/>
      <c r="P663" s="298"/>
      <c r="Q663" s="298"/>
      <c r="R663" s="298"/>
      <c r="S663" s="298"/>
      <c r="T663" s="298"/>
      <c r="U663" s="298"/>
      <c r="V663" s="298"/>
      <c r="W663" s="298"/>
      <c r="X663" s="298"/>
      <c r="Y663" s="298"/>
      <c r="Z663" s="298"/>
      <c r="AA663" s="298"/>
      <c r="AB663" s="298"/>
    </row>
    <row r="664" spans="1:28" ht="16.899999999999999" hidden="1" customHeight="1" x14ac:dyDescent="0.2">
      <c r="A664" s="1362" t="s">
        <v>1105</v>
      </c>
      <c r="B664" s="1373"/>
      <c r="C664" s="1373"/>
      <c r="D664" s="1393"/>
      <c r="E664" s="1364"/>
      <c r="F664" s="1364"/>
      <c r="G664" s="1393"/>
      <c r="H664" s="1393"/>
      <c r="I664" s="1364">
        <v>4500000</v>
      </c>
      <c r="J664" s="1376">
        <f t="shared" si="91"/>
        <v>4500000</v>
      </c>
      <c r="K664" s="298"/>
      <c r="L664" s="298"/>
      <c r="M664" s="298"/>
      <c r="N664" s="298"/>
      <c r="O664" s="298"/>
      <c r="P664" s="298"/>
      <c r="Q664" s="298"/>
      <c r="R664" s="298"/>
      <c r="S664" s="298"/>
      <c r="T664" s="298"/>
      <c r="U664" s="298"/>
      <c r="V664" s="298"/>
      <c r="W664" s="298"/>
      <c r="X664" s="298"/>
      <c r="Y664" s="298"/>
      <c r="Z664" s="298"/>
      <c r="AA664" s="298"/>
      <c r="AB664" s="298"/>
    </row>
    <row r="665" spans="1:28" ht="16.899999999999999" customHeight="1" x14ac:dyDescent="0.2">
      <c r="A665" s="1362" t="s">
        <v>2046</v>
      </c>
      <c r="B665" s="1373"/>
      <c r="C665" s="1373"/>
      <c r="D665" s="1373"/>
      <c r="E665" s="1373"/>
      <c r="F665" s="1373"/>
      <c r="G665" s="1373">
        <v>120</v>
      </c>
      <c r="H665" s="1373">
        <f t="shared" ref="H665" si="94">SUM(H663:H664)</f>
        <v>0</v>
      </c>
      <c r="I665" s="1373">
        <v>5500</v>
      </c>
      <c r="J665" s="1376">
        <f t="shared" si="91"/>
        <v>5620</v>
      </c>
      <c r="K665" s="298"/>
      <c r="L665" s="298"/>
      <c r="M665" s="298"/>
      <c r="N665" s="298"/>
      <c r="O665" s="298"/>
      <c r="P665" s="298"/>
      <c r="Q665" s="298"/>
      <c r="R665" s="298"/>
      <c r="S665" s="298"/>
      <c r="T665" s="298"/>
      <c r="U665" s="298"/>
      <c r="V665" s="298"/>
      <c r="W665" s="298"/>
      <c r="X665" s="298"/>
      <c r="Y665" s="298"/>
      <c r="Z665" s="298"/>
      <c r="AA665" s="298"/>
      <c r="AB665" s="298"/>
    </row>
    <row r="666" spans="1:28" ht="30.75" customHeight="1" x14ac:dyDescent="0.2">
      <c r="A666" s="1362" t="s">
        <v>1522</v>
      </c>
      <c r="B666" s="1373"/>
      <c r="C666" s="1373"/>
      <c r="D666" s="1373"/>
      <c r="E666" s="1373"/>
      <c r="F666" s="1373"/>
      <c r="G666" s="1373">
        <v>100</v>
      </c>
      <c r="H666" s="1373"/>
      <c r="I666" s="1373"/>
      <c r="J666" s="1376">
        <f t="shared" si="91"/>
        <v>100</v>
      </c>
      <c r="K666" s="298"/>
      <c r="L666" s="298"/>
      <c r="M666" s="298"/>
      <c r="N666" s="298"/>
      <c r="O666" s="298"/>
      <c r="P666" s="298"/>
      <c r="Q666" s="298"/>
      <c r="R666" s="298"/>
      <c r="S666" s="298"/>
      <c r="T666" s="298"/>
      <c r="U666" s="298"/>
      <c r="V666" s="298"/>
      <c r="W666" s="298"/>
      <c r="X666" s="298"/>
      <c r="Y666" s="298"/>
      <c r="Z666" s="298"/>
      <c r="AA666" s="298"/>
      <c r="AB666" s="298"/>
    </row>
    <row r="667" spans="1:28" ht="16.899999999999999" customHeight="1" x14ac:dyDescent="0.2">
      <c r="A667" s="1362" t="s">
        <v>2047</v>
      </c>
      <c r="B667" s="1373"/>
      <c r="C667" s="1373">
        <v>100</v>
      </c>
      <c r="D667" s="1393"/>
      <c r="E667" s="1364"/>
      <c r="F667" s="1364"/>
      <c r="G667" s="1393"/>
      <c r="H667" s="1393"/>
      <c r="I667" s="1364"/>
      <c r="J667" s="1376">
        <f t="shared" si="91"/>
        <v>100</v>
      </c>
      <c r="K667" s="298"/>
      <c r="L667" s="298"/>
      <c r="M667" s="298"/>
      <c r="N667" s="298"/>
      <c r="O667" s="298"/>
      <c r="P667" s="298"/>
      <c r="Q667" s="298"/>
      <c r="R667" s="298"/>
      <c r="S667" s="298"/>
      <c r="T667" s="298"/>
      <c r="U667" s="298"/>
      <c r="V667" s="298"/>
      <c r="W667" s="298"/>
      <c r="X667" s="298"/>
      <c r="Y667" s="298"/>
      <c r="Z667" s="298"/>
      <c r="AA667" s="298"/>
      <c r="AB667" s="298"/>
    </row>
    <row r="668" spans="1:28" ht="15" hidden="1" x14ac:dyDescent="0.2">
      <c r="A668" s="1394" t="s">
        <v>1107</v>
      </c>
      <c r="B668" s="1373"/>
      <c r="C668" s="1373"/>
      <c r="D668" s="1393"/>
      <c r="E668" s="1364"/>
      <c r="F668" s="1364"/>
      <c r="G668" s="1393"/>
      <c r="H668" s="1393"/>
      <c r="I668" s="1364"/>
      <c r="J668" s="1376">
        <f t="shared" si="91"/>
        <v>0</v>
      </c>
      <c r="K668" s="298"/>
      <c r="L668" s="298"/>
      <c r="M668" s="298"/>
      <c r="N668" s="298"/>
      <c r="O668" s="298"/>
      <c r="P668" s="298"/>
      <c r="Q668" s="298"/>
      <c r="R668" s="298"/>
      <c r="S668" s="298"/>
      <c r="T668" s="298"/>
      <c r="U668" s="298"/>
      <c r="V668" s="298"/>
      <c r="W668" s="298"/>
      <c r="X668" s="298"/>
      <c r="Y668" s="298"/>
      <c r="Z668" s="298"/>
      <c r="AA668" s="298"/>
      <c r="AB668" s="298"/>
    </row>
    <row r="669" spans="1:28" ht="15" hidden="1" x14ac:dyDescent="0.2">
      <c r="A669" s="1362" t="s">
        <v>1108</v>
      </c>
      <c r="B669" s="1373"/>
      <c r="C669" s="1373"/>
      <c r="D669" s="1393"/>
      <c r="E669" s="1364"/>
      <c r="F669" s="1364"/>
      <c r="G669" s="1393"/>
      <c r="H669" s="1393"/>
      <c r="I669" s="1364"/>
      <c r="J669" s="1376">
        <f t="shared" si="91"/>
        <v>0</v>
      </c>
      <c r="K669" s="298"/>
      <c r="L669" s="298"/>
      <c r="M669" s="298"/>
      <c r="N669" s="298"/>
      <c r="O669" s="298"/>
      <c r="P669" s="298"/>
      <c r="Q669" s="298"/>
      <c r="R669" s="298"/>
      <c r="S669" s="298"/>
      <c r="T669" s="298"/>
      <c r="U669" s="298"/>
      <c r="V669" s="298"/>
      <c r="W669" s="298"/>
      <c r="X669" s="298"/>
      <c r="Y669" s="298"/>
      <c r="Z669" s="298"/>
      <c r="AA669" s="298"/>
      <c r="AB669" s="298"/>
    </row>
    <row r="670" spans="1:28" ht="16.149999999999999" hidden="1" customHeight="1" x14ac:dyDescent="0.2">
      <c r="A670" s="1394" t="s">
        <v>1110</v>
      </c>
      <c r="B670" s="1373"/>
      <c r="C670" s="1373"/>
      <c r="D670" s="1373"/>
      <c r="E670" s="1373"/>
      <c r="F670" s="1373"/>
      <c r="G670" s="1373"/>
      <c r="H670" s="1373"/>
      <c r="I670" s="1373">
        <v>1250000</v>
      </c>
      <c r="J670" s="1376">
        <f t="shared" si="91"/>
        <v>1250000</v>
      </c>
      <c r="K670" s="298"/>
      <c r="L670" s="298"/>
      <c r="M670" s="298"/>
      <c r="N670" s="298"/>
      <c r="O670" s="298"/>
      <c r="P670" s="298"/>
      <c r="Q670" s="298"/>
      <c r="R670" s="298"/>
      <c r="S670" s="298"/>
      <c r="T670" s="298"/>
      <c r="U670" s="298"/>
      <c r="V670" s="298"/>
      <c r="W670" s="298"/>
      <c r="X670" s="298"/>
      <c r="Y670" s="298"/>
      <c r="Z670" s="298"/>
      <c r="AA670" s="298"/>
      <c r="AB670" s="298"/>
    </row>
    <row r="671" spans="1:28" ht="16.149999999999999" hidden="1" customHeight="1" x14ac:dyDescent="0.2">
      <c r="A671" s="1394" t="s">
        <v>1110</v>
      </c>
      <c r="B671" s="1373"/>
      <c r="C671" s="1373"/>
      <c r="D671" s="1373"/>
      <c r="E671" s="1373"/>
      <c r="F671" s="1373"/>
      <c r="G671" s="1373"/>
      <c r="H671" s="1373"/>
      <c r="I671" s="1373">
        <v>625000</v>
      </c>
      <c r="J671" s="1376">
        <f t="shared" si="91"/>
        <v>625000</v>
      </c>
      <c r="K671" s="298"/>
      <c r="L671" s="298"/>
      <c r="M671" s="298"/>
      <c r="N671" s="298"/>
      <c r="O671" s="298"/>
      <c r="P671" s="298"/>
      <c r="Q671" s="298"/>
      <c r="R671" s="298"/>
      <c r="S671" s="298"/>
      <c r="T671" s="298"/>
      <c r="U671" s="298"/>
      <c r="V671" s="298"/>
      <c r="W671" s="298"/>
      <c r="X671" s="298"/>
      <c r="Y671" s="298"/>
      <c r="Z671" s="298"/>
      <c r="AA671" s="298"/>
      <c r="AB671" s="298"/>
    </row>
    <row r="672" spans="1:28" ht="16.149999999999999" hidden="1" customHeight="1" x14ac:dyDescent="0.2">
      <c r="A672" s="1394" t="s">
        <v>1110</v>
      </c>
      <c r="B672" s="1373"/>
      <c r="C672" s="1373"/>
      <c r="D672" s="1373"/>
      <c r="E672" s="1373"/>
      <c r="F672" s="1373"/>
      <c r="G672" s="1373"/>
      <c r="H672" s="1373"/>
      <c r="I672" s="1373">
        <v>625000</v>
      </c>
      <c r="J672" s="1376">
        <f t="shared" si="91"/>
        <v>625000</v>
      </c>
      <c r="K672" s="298"/>
      <c r="L672" s="298"/>
      <c r="M672" s="298"/>
      <c r="N672" s="298"/>
      <c r="O672" s="298"/>
      <c r="P672" s="298"/>
      <c r="Q672" s="298"/>
      <c r="R672" s="298"/>
      <c r="S672" s="298"/>
      <c r="T672" s="298"/>
      <c r="U672" s="298"/>
      <c r="V672" s="298"/>
      <c r="W672" s="298"/>
      <c r="X672" s="298"/>
      <c r="Y672" s="298"/>
      <c r="Z672" s="298"/>
      <c r="AA672" s="298"/>
      <c r="AB672" s="298"/>
    </row>
    <row r="673" spans="1:28" ht="16.149999999999999" customHeight="1" x14ac:dyDescent="0.2">
      <c r="A673" s="1394" t="s">
        <v>2048</v>
      </c>
      <c r="B673" s="1373"/>
      <c r="C673" s="1373"/>
      <c r="D673" s="1373"/>
      <c r="E673" s="1373"/>
      <c r="F673" s="1373"/>
      <c r="G673" s="1373"/>
      <c r="H673" s="1373">
        <f t="shared" ref="H673" si="95">SUM(H670:H672)</f>
        <v>0</v>
      </c>
      <c r="I673" s="1373">
        <v>2500</v>
      </c>
      <c r="J673" s="1376">
        <f t="shared" si="91"/>
        <v>2500</v>
      </c>
      <c r="K673" s="298"/>
      <c r="L673" s="1416"/>
      <c r="M673" s="298"/>
      <c r="N673" s="298"/>
      <c r="O673" s="298"/>
      <c r="P673" s="298"/>
      <c r="Q673" s="298"/>
      <c r="R673" s="298"/>
      <c r="S673" s="298"/>
      <c r="T673" s="298"/>
      <c r="U673" s="298"/>
      <c r="V673" s="298"/>
      <c r="W673" s="298"/>
      <c r="X673" s="298"/>
      <c r="Y673" s="298"/>
      <c r="Z673" s="298"/>
      <c r="AA673" s="298"/>
      <c r="AB673" s="298"/>
    </row>
    <row r="674" spans="1:28" ht="18.75" hidden="1" customHeight="1" x14ac:dyDescent="0.2">
      <c r="A674" s="1394" t="s">
        <v>1111</v>
      </c>
      <c r="B674" s="1373"/>
      <c r="C674" s="1373"/>
      <c r="D674" s="1393"/>
      <c r="E674" s="1364"/>
      <c r="F674" s="1364"/>
      <c r="G674" s="1393"/>
      <c r="H674" s="1393"/>
      <c r="I674" s="1364"/>
      <c r="J674" s="1376">
        <f t="shared" si="91"/>
        <v>0</v>
      </c>
      <c r="K674" s="298"/>
      <c r="L674" s="298"/>
      <c r="M674" s="298"/>
      <c r="N674" s="298"/>
      <c r="O674" s="298"/>
      <c r="P674" s="298"/>
      <c r="Q674" s="298"/>
      <c r="R674" s="298"/>
      <c r="S674" s="298"/>
      <c r="T674" s="298"/>
      <c r="U674" s="298"/>
      <c r="V674" s="298"/>
      <c r="W674" s="298"/>
      <c r="X674" s="298"/>
      <c r="Y674" s="298"/>
      <c r="Z674" s="298"/>
      <c r="AA674" s="298"/>
      <c r="AB674" s="298"/>
    </row>
    <row r="675" spans="1:28" ht="18.75" hidden="1" customHeight="1" x14ac:dyDescent="0.2">
      <c r="A675" s="1394" t="s">
        <v>1109</v>
      </c>
      <c r="B675" s="1373"/>
      <c r="C675" s="1373"/>
      <c r="D675" s="1393"/>
      <c r="E675" s="1364"/>
      <c r="F675" s="1364"/>
      <c r="G675" s="1393"/>
      <c r="H675" s="1393"/>
      <c r="I675" s="1364">
        <v>250000</v>
      </c>
      <c r="J675" s="1376">
        <f t="shared" si="91"/>
        <v>250000</v>
      </c>
      <c r="K675" s="298"/>
      <c r="L675" s="298"/>
      <c r="M675" s="298"/>
      <c r="N675" s="298"/>
      <c r="O675" s="298"/>
      <c r="P675" s="298"/>
      <c r="Q675" s="298"/>
      <c r="R675" s="298"/>
      <c r="S675" s="298"/>
      <c r="T675" s="298"/>
      <c r="U675" s="298"/>
      <c r="V675" s="298"/>
      <c r="W675" s="298"/>
      <c r="X675" s="298"/>
      <c r="Y675" s="298"/>
      <c r="Z675" s="298"/>
      <c r="AA675" s="298"/>
      <c r="AB675" s="298"/>
    </row>
    <row r="676" spans="1:28" ht="18.75" hidden="1" customHeight="1" x14ac:dyDescent="0.2">
      <c r="A676" s="1394" t="s">
        <v>1109</v>
      </c>
      <c r="B676" s="1373"/>
      <c r="C676" s="1373"/>
      <c r="D676" s="1393"/>
      <c r="E676" s="1364"/>
      <c r="F676" s="1364"/>
      <c r="G676" s="1393">
        <v>-205235</v>
      </c>
      <c r="H676" s="1393"/>
      <c r="I676" s="1364">
        <v>500000</v>
      </c>
      <c r="J676" s="1376">
        <f t="shared" si="91"/>
        <v>294765</v>
      </c>
      <c r="K676" s="298"/>
      <c r="L676" s="298"/>
      <c r="M676" s="298"/>
      <c r="N676" s="298"/>
      <c r="O676" s="298"/>
      <c r="P676" s="298"/>
      <c r="Q676" s="298"/>
      <c r="R676" s="298"/>
      <c r="S676" s="298"/>
      <c r="T676" s="298"/>
      <c r="U676" s="298"/>
      <c r="V676" s="298"/>
      <c r="W676" s="298"/>
      <c r="X676" s="298"/>
      <c r="Y676" s="298"/>
      <c r="Z676" s="298"/>
      <c r="AA676" s="298"/>
      <c r="AB676" s="298"/>
    </row>
    <row r="677" spans="1:28" ht="18.75" hidden="1" customHeight="1" x14ac:dyDescent="0.2">
      <c r="A677" s="1394" t="s">
        <v>1109</v>
      </c>
      <c r="B677" s="1373"/>
      <c r="C677" s="1373"/>
      <c r="D677" s="1393"/>
      <c r="E677" s="1364"/>
      <c r="F677" s="1364"/>
      <c r="G677" s="1393">
        <v>250000</v>
      </c>
      <c r="H677" s="1393"/>
      <c r="I677" s="1364">
        <v>750000</v>
      </c>
      <c r="J677" s="1376">
        <f t="shared" si="91"/>
        <v>1000000</v>
      </c>
      <c r="K677" s="298"/>
      <c r="L677" s="298"/>
      <c r="M677" s="298"/>
      <c r="N677" s="298"/>
      <c r="O677" s="298"/>
      <c r="P677" s="298"/>
      <c r="Q677" s="298"/>
      <c r="R677" s="298"/>
      <c r="S677" s="298"/>
      <c r="T677" s="298"/>
      <c r="U677" s="298"/>
      <c r="V677" s="298"/>
      <c r="W677" s="298"/>
      <c r="X677" s="298"/>
      <c r="Y677" s="298"/>
      <c r="Z677" s="298"/>
      <c r="AA677" s="298"/>
      <c r="AB677" s="298"/>
    </row>
    <row r="678" spans="1:28" ht="15" hidden="1" x14ac:dyDescent="0.2">
      <c r="A678" s="1394" t="s">
        <v>1109</v>
      </c>
      <c r="B678" s="1373"/>
      <c r="C678" s="1373"/>
      <c r="D678" s="1393"/>
      <c r="E678" s="1364"/>
      <c r="F678" s="1364"/>
      <c r="G678" s="1393">
        <v>500000</v>
      </c>
      <c r="H678" s="1393"/>
      <c r="I678" s="1364">
        <v>500000</v>
      </c>
      <c r="J678" s="1376">
        <f t="shared" si="91"/>
        <v>1000000</v>
      </c>
      <c r="K678" s="298"/>
      <c r="L678" s="298"/>
      <c r="M678" s="298"/>
      <c r="N678" s="298"/>
      <c r="O678" s="298"/>
      <c r="P678" s="298"/>
      <c r="Q678" s="298"/>
      <c r="R678" s="298"/>
      <c r="S678" s="298"/>
      <c r="T678" s="298"/>
      <c r="U678" s="298"/>
      <c r="V678" s="298"/>
      <c r="W678" s="298"/>
      <c r="X678" s="298"/>
      <c r="Y678" s="298"/>
      <c r="Z678" s="298"/>
      <c r="AA678" s="298"/>
      <c r="AB678" s="298"/>
    </row>
    <row r="679" spans="1:28" ht="15" x14ac:dyDescent="0.2">
      <c r="A679" s="1394" t="s">
        <v>2049</v>
      </c>
      <c r="B679" s="1373"/>
      <c r="C679" s="1373"/>
      <c r="D679" s="1373"/>
      <c r="E679" s="1373"/>
      <c r="F679" s="1373"/>
      <c r="G679" s="1373">
        <v>545</v>
      </c>
      <c r="H679" s="1373">
        <f t="shared" ref="H679" si="96">SUM(H675:H678)</f>
        <v>0</v>
      </c>
      <c r="I679" s="1373">
        <v>2000</v>
      </c>
      <c r="J679" s="1376">
        <f t="shared" si="91"/>
        <v>2545</v>
      </c>
      <c r="K679" s="298"/>
      <c r="L679" s="298"/>
      <c r="M679" s="298"/>
      <c r="N679" s="298"/>
      <c r="O679" s="298"/>
      <c r="P679" s="298"/>
      <c r="Q679" s="298"/>
      <c r="R679" s="298"/>
      <c r="S679" s="298"/>
      <c r="T679" s="298"/>
      <c r="U679" s="298"/>
      <c r="V679" s="298"/>
      <c r="W679" s="298"/>
      <c r="X679" s="298"/>
      <c r="Y679" s="298"/>
      <c r="Z679" s="298"/>
      <c r="AA679" s="298"/>
      <c r="AB679" s="298"/>
    </row>
    <row r="680" spans="1:28" ht="15" hidden="1" x14ac:dyDescent="0.2">
      <c r="A680" s="1394" t="s">
        <v>1112</v>
      </c>
      <c r="B680" s="1373"/>
      <c r="C680" s="1373"/>
      <c r="D680" s="1393"/>
      <c r="E680" s="1364"/>
      <c r="F680" s="1364"/>
      <c r="G680" s="1393"/>
      <c r="H680" s="1393"/>
      <c r="I680" s="1364">
        <v>2000000</v>
      </c>
      <c r="J680" s="1376">
        <f t="shared" si="91"/>
        <v>2000000</v>
      </c>
      <c r="K680" s="298"/>
      <c r="L680" s="298"/>
      <c r="M680" s="298"/>
      <c r="N680" s="298"/>
      <c r="O680" s="298"/>
      <c r="P680" s="298"/>
      <c r="Q680" s="298"/>
      <c r="R680" s="298"/>
      <c r="S680" s="298"/>
      <c r="T680" s="298"/>
      <c r="U680" s="298"/>
      <c r="V680" s="298"/>
      <c r="W680" s="298"/>
      <c r="X680" s="298"/>
      <c r="Y680" s="298"/>
      <c r="Z680" s="298"/>
      <c r="AA680" s="298"/>
      <c r="AB680" s="298"/>
    </row>
    <row r="681" spans="1:28" ht="15" hidden="1" x14ac:dyDescent="0.2">
      <c r="A681" s="1394" t="s">
        <v>1112</v>
      </c>
      <c r="B681" s="1373"/>
      <c r="C681" s="1373"/>
      <c r="D681" s="1393"/>
      <c r="E681" s="1364"/>
      <c r="F681" s="1364"/>
      <c r="G681" s="1393"/>
      <c r="H681" s="1393"/>
      <c r="I681" s="1364">
        <v>1500000</v>
      </c>
      <c r="J681" s="1376">
        <f t="shared" si="91"/>
        <v>1500000</v>
      </c>
      <c r="K681" s="328"/>
      <c r="L681" s="328"/>
      <c r="M681" s="298"/>
      <c r="N681" s="298"/>
      <c r="O681" s="298"/>
      <c r="P681" s="298"/>
      <c r="Q681" s="298"/>
      <c r="R681" s="298"/>
      <c r="S681" s="298"/>
      <c r="T681" s="298"/>
      <c r="U681" s="298"/>
      <c r="V681" s="298"/>
      <c r="W681" s="298"/>
      <c r="X681" s="298"/>
      <c r="Y681" s="298"/>
      <c r="Z681" s="298"/>
      <c r="AA681" s="298"/>
      <c r="AB681" s="298"/>
    </row>
    <row r="682" spans="1:28" ht="15" hidden="1" x14ac:dyDescent="0.2">
      <c r="A682" s="1394" t="s">
        <v>1112</v>
      </c>
      <c r="B682" s="1373"/>
      <c r="C682" s="1373"/>
      <c r="D682" s="1393"/>
      <c r="E682" s="1364"/>
      <c r="F682" s="1364"/>
      <c r="G682" s="1393"/>
      <c r="H682" s="1393"/>
      <c r="I682" s="1364">
        <v>600000</v>
      </c>
      <c r="J682" s="1376">
        <f t="shared" si="91"/>
        <v>600000</v>
      </c>
      <c r="K682" s="328"/>
      <c r="L682" s="328"/>
      <c r="M682" s="298"/>
      <c r="N682" s="298"/>
      <c r="O682" s="298"/>
      <c r="P682" s="298"/>
      <c r="Q682" s="298"/>
      <c r="R682" s="298"/>
      <c r="S682" s="298"/>
      <c r="T682" s="298"/>
      <c r="U682" s="298"/>
      <c r="V682" s="298"/>
      <c r="W682" s="298"/>
      <c r="X682" s="298"/>
      <c r="Y682" s="298"/>
      <c r="Z682" s="298"/>
      <c r="AA682" s="298"/>
      <c r="AB682" s="298"/>
    </row>
    <row r="683" spans="1:28" ht="15" hidden="1" x14ac:dyDescent="0.2">
      <c r="A683" s="1394" t="s">
        <v>1112</v>
      </c>
      <c r="B683" s="1373"/>
      <c r="C683" s="1373"/>
      <c r="D683" s="1393"/>
      <c r="E683" s="1364"/>
      <c r="F683" s="1364"/>
      <c r="G683" s="1393"/>
      <c r="H683" s="1393"/>
      <c r="I683" s="1364">
        <v>600000</v>
      </c>
      <c r="J683" s="1376">
        <f t="shared" si="91"/>
        <v>600000</v>
      </c>
      <c r="K683" s="328"/>
      <c r="L683" s="328"/>
      <c r="M683" s="298"/>
      <c r="N683" s="298"/>
      <c r="O683" s="298"/>
      <c r="P683" s="298"/>
      <c r="Q683" s="298"/>
      <c r="R683" s="298"/>
      <c r="S683" s="298"/>
      <c r="T683" s="298"/>
      <c r="U683" s="298"/>
      <c r="V683" s="298"/>
      <c r="W683" s="298"/>
      <c r="X683" s="298"/>
      <c r="Y683" s="298"/>
      <c r="Z683" s="298"/>
      <c r="AA683" s="298"/>
      <c r="AB683" s="298"/>
    </row>
    <row r="684" spans="1:28" ht="15" hidden="1" x14ac:dyDescent="0.2">
      <c r="A684" s="1394" t="s">
        <v>1112</v>
      </c>
      <c r="B684" s="1373"/>
      <c r="C684" s="1373"/>
      <c r="D684" s="1393"/>
      <c r="E684" s="1364"/>
      <c r="F684" s="1364"/>
      <c r="G684" s="1393"/>
      <c r="H684" s="1393"/>
      <c r="I684" s="1364">
        <v>600000</v>
      </c>
      <c r="J684" s="1376">
        <f t="shared" si="91"/>
        <v>600000</v>
      </c>
      <c r="K684" s="328"/>
      <c r="L684" s="328"/>
      <c r="M684" s="298"/>
      <c r="N684" s="298"/>
      <c r="O684" s="298"/>
      <c r="P684" s="298"/>
      <c r="Q684" s="298"/>
      <c r="R684" s="298"/>
      <c r="S684" s="298"/>
      <c r="T684" s="298"/>
      <c r="U684" s="298"/>
      <c r="V684" s="298"/>
      <c r="W684" s="298"/>
      <c r="X684" s="298"/>
      <c r="Y684" s="298"/>
      <c r="Z684" s="298"/>
      <c r="AA684" s="298"/>
      <c r="AB684" s="298"/>
    </row>
    <row r="685" spans="1:28" ht="15" hidden="1" x14ac:dyDescent="0.2">
      <c r="A685" s="1394" t="s">
        <v>1112</v>
      </c>
      <c r="B685" s="1373"/>
      <c r="C685" s="1373"/>
      <c r="D685" s="1393"/>
      <c r="E685" s="1364"/>
      <c r="F685" s="1364"/>
      <c r="G685" s="1393"/>
      <c r="H685" s="1393"/>
      <c r="I685" s="1364">
        <v>1800000</v>
      </c>
      <c r="J685" s="1376">
        <f t="shared" si="91"/>
        <v>1800000</v>
      </c>
      <c r="K685" s="328"/>
      <c r="L685" s="328"/>
      <c r="M685" s="298"/>
      <c r="N685" s="298"/>
      <c r="O685" s="298"/>
      <c r="P685" s="298"/>
      <c r="Q685" s="298"/>
      <c r="R685" s="298"/>
      <c r="S685" s="298"/>
      <c r="T685" s="298"/>
      <c r="U685" s="298"/>
      <c r="V685" s="298"/>
      <c r="W685" s="298"/>
      <c r="X685" s="298"/>
      <c r="Y685" s="298"/>
      <c r="Z685" s="298"/>
      <c r="AA685" s="298"/>
      <c r="AB685" s="298"/>
    </row>
    <row r="686" spans="1:28" ht="15" hidden="1" x14ac:dyDescent="0.2">
      <c r="A686" s="1394" t="s">
        <v>1112</v>
      </c>
      <c r="B686" s="1373"/>
      <c r="C686" s="1373"/>
      <c r="D686" s="1393"/>
      <c r="E686" s="1364"/>
      <c r="F686" s="1364"/>
      <c r="G686" s="1393"/>
      <c r="H686" s="1393"/>
      <c r="I686" s="1364">
        <v>600000</v>
      </c>
      <c r="J686" s="1376">
        <f t="shared" si="91"/>
        <v>600000</v>
      </c>
      <c r="K686" s="328"/>
      <c r="L686" s="328"/>
      <c r="M686" s="298"/>
      <c r="N686" s="298"/>
      <c r="O686" s="298"/>
      <c r="P686" s="298"/>
      <c r="Q686" s="298"/>
      <c r="R686" s="298"/>
      <c r="S686" s="298"/>
      <c r="T686" s="298"/>
      <c r="U686" s="298"/>
      <c r="V686" s="298"/>
      <c r="W686" s="298"/>
      <c r="X686" s="298"/>
      <c r="Y686" s="298"/>
      <c r="Z686" s="298"/>
      <c r="AA686" s="298"/>
      <c r="AB686" s="298"/>
    </row>
    <row r="687" spans="1:28" ht="15" hidden="1" x14ac:dyDescent="0.2">
      <c r="A687" s="1394" t="s">
        <v>1112</v>
      </c>
      <c r="B687" s="1373"/>
      <c r="C687" s="1373"/>
      <c r="D687" s="1393"/>
      <c r="E687" s="1364"/>
      <c r="F687" s="1364"/>
      <c r="G687" s="1393"/>
      <c r="H687" s="1393"/>
      <c r="I687" s="1364">
        <v>1500000</v>
      </c>
      <c r="J687" s="1376">
        <f t="shared" si="91"/>
        <v>1500000</v>
      </c>
      <c r="K687" s="328"/>
      <c r="L687" s="328"/>
      <c r="M687" s="298"/>
      <c r="N687" s="298"/>
      <c r="O687" s="298"/>
      <c r="P687" s="298"/>
      <c r="Q687" s="298"/>
      <c r="R687" s="298"/>
      <c r="S687" s="298"/>
      <c r="T687" s="298"/>
      <c r="U687" s="298"/>
      <c r="V687" s="298"/>
      <c r="W687" s="298"/>
      <c r="X687" s="298"/>
      <c r="Y687" s="298"/>
      <c r="Z687" s="298"/>
      <c r="AA687" s="298"/>
      <c r="AB687" s="298"/>
    </row>
    <row r="688" spans="1:28" ht="15" x14ac:dyDescent="0.2">
      <c r="A688" s="1394" t="s">
        <v>2050</v>
      </c>
      <c r="B688" s="1373"/>
      <c r="C688" s="1373"/>
      <c r="D688" s="1373"/>
      <c r="E688" s="1373"/>
      <c r="F688" s="1373"/>
      <c r="G688" s="1373"/>
      <c r="H688" s="1373">
        <f t="shared" ref="H688" si="97">SUM(H680:H687)</f>
        <v>0</v>
      </c>
      <c r="I688" s="1373">
        <v>9200</v>
      </c>
      <c r="J688" s="1376">
        <f t="shared" si="91"/>
        <v>9200</v>
      </c>
      <c r="K688" s="328"/>
      <c r="L688" s="328"/>
      <c r="M688" s="298"/>
      <c r="N688" s="298"/>
      <c r="O688" s="298"/>
      <c r="P688" s="298"/>
      <c r="Q688" s="298"/>
      <c r="R688" s="298"/>
      <c r="S688" s="298"/>
      <c r="T688" s="298"/>
      <c r="U688" s="298"/>
      <c r="V688" s="298"/>
      <c r="W688" s="298"/>
      <c r="X688" s="298"/>
      <c r="Y688" s="298"/>
      <c r="Z688" s="298"/>
      <c r="AA688" s="298"/>
      <c r="AB688" s="298"/>
    </row>
    <row r="689" spans="1:28" ht="15" hidden="1" x14ac:dyDescent="0.2">
      <c r="A689" s="1394" t="s">
        <v>1523</v>
      </c>
      <c r="B689" s="1373"/>
      <c r="C689" s="1373"/>
      <c r="D689" s="1393"/>
      <c r="E689" s="1364"/>
      <c r="F689" s="1364"/>
      <c r="G689" s="1393"/>
      <c r="H689" s="1393"/>
      <c r="I689" s="1364">
        <v>200000</v>
      </c>
      <c r="J689" s="1376">
        <f t="shared" si="91"/>
        <v>200000</v>
      </c>
      <c r="K689" s="328"/>
      <c r="L689" s="328"/>
      <c r="M689" s="298"/>
      <c r="N689" s="298"/>
      <c r="O689" s="298"/>
      <c r="P689" s="298"/>
      <c r="Q689" s="298"/>
      <c r="R689" s="298"/>
      <c r="S689" s="298"/>
      <c r="T689" s="298"/>
      <c r="U689" s="298"/>
      <c r="V689" s="298"/>
      <c r="W689" s="298"/>
      <c r="X689" s="298"/>
      <c r="Y689" s="298"/>
      <c r="Z689" s="298"/>
      <c r="AA689" s="298"/>
      <c r="AB689" s="298"/>
    </row>
    <row r="690" spans="1:28" ht="15" hidden="1" x14ac:dyDescent="0.2">
      <c r="A690" s="1394" t="s">
        <v>1523</v>
      </c>
      <c r="B690" s="1373"/>
      <c r="C690" s="1373"/>
      <c r="D690" s="1393"/>
      <c r="E690" s="1364"/>
      <c r="F690" s="1364"/>
      <c r="G690" s="1393"/>
      <c r="H690" s="1393"/>
      <c r="I690" s="1364">
        <v>200000</v>
      </c>
      <c r="J690" s="1376">
        <f t="shared" si="91"/>
        <v>200000</v>
      </c>
      <c r="K690" s="328"/>
      <c r="L690" s="328"/>
      <c r="M690" s="298"/>
      <c r="N690" s="298"/>
      <c r="O690" s="298"/>
      <c r="P690" s="298"/>
      <c r="Q690" s="298"/>
      <c r="R690" s="298"/>
      <c r="S690" s="298"/>
      <c r="T690" s="298"/>
      <c r="U690" s="298"/>
      <c r="V690" s="298"/>
      <c r="W690" s="298"/>
      <c r="X690" s="298"/>
      <c r="Y690" s="298"/>
      <c r="Z690" s="298"/>
      <c r="AA690" s="298"/>
      <c r="AB690" s="298"/>
    </row>
    <row r="691" spans="1:28" ht="15" hidden="1" x14ac:dyDescent="0.2">
      <c r="A691" s="1394" t="s">
        <v>1523</v>
      </c>
      <c r="B691" s="1373"/>
      <c r="C691" s="1373"/>
      <c r="D691" s="1393"/>
      <c r="E691" s="1364"/>
      <c r="F691" s="1364"/>
      <c r="G691" s="1393"/>
      <c r="H691" s="1393"/>
      <c r="I691" s="1364">
        <v>200000</v>
      </c>
      <c r="J691" s="1376">
        <f t="shared" si="91"/>
        <v>200000</v>
      </c>
      <c r="K691" s="328"/>
      <c r="L691" s="328"/>
      <c r="M691" s="298"/>
      <c r="N691" s="298"/>
      <c r="O691" s="298"/>
      <c r="P691" s="298"/>
      <c r="Q691" s="298"/>
      <c r="R691" s="298"/>
      <c r="S691" s="298"/>
      <c r="T691" s="298"/>
      <c r="U691" s="298"/>
      <c r="V691" s="298"/>
      <c r="W691" s="298"/>
      <c r="X691" s="298"/>
      <c r="Y691" s="298"/>
      <c r="Z691" s="298"/>
      <c r="AA691" s="298"/>
      <c r="AB691" s="298"/>
    </row>
    <row r="692" spans="1:28" ht="15" hidden="1" x14ac:dyDescent="0.2">
      <c r="A692" s="1394" t="s">
        <v>1523</v>
      </c>
      <c r="B692" s="1373"/>
      <c r="C692" s="1373"/>
      <c r="D692" s="1393"/>
      <c r="E692" s="1364"/>
      <c r="F692" s="1364"/>
      <c r="G692" s="1393"/>
      <c r="H692" s="1393"/>
      <c r="I692" s="1364">
        <v>200000</v>
      </c>
      <c r="J692" s="1376">
        <f t="shared" si="91"/>
        <v>200000</v>
      </c>
      <c r="K692" s="328"/>
      <c r="L692" s="328"/>
      <c r="M692" s="298"/>
      <c r="N692" s="298"/>
      <c r="O692" s="298"/>
      <c r="P692" s="298"/>
      <c r="Q692" s="298"/>
      <c r="R692" s="298"/>
      <c r="S692" s="298"/>
      <c r="T692" s="298"/>
      <c r="U692" s="298"/>
      <c r="V692" s="298"/>
      <c r="W692" s="298"/>
      <c r="X692" s="298"/>
      <c r="Y692" s="298"/>
      <c r="Z692" s="298"/>
      <c r="AA692" s="298"/>
      <c r="AB692" s="298"/>
    </row>
    <row r="693" spans="1:28" ht="15" x14ac:dyDescent="0.2">
      <c r="A693" s="1394" t="s">
        <v>2051</v>
      </c>
      <c r="B693" s="1373"/>
      <c r="C693" s="1373"/>
      <c r="D693" s="1373"/>
      <c r="E693" s="1373"/>
      <c r="F693" s="1373"/>
      <c r="G693" s="1373"/>
      <c r="H693" s="1373">
        <f t="shared" ref="H693" si="98">SUM(H689:H692)</f>
        <v>0</v>
      </c>
      <c r="I693" s="1373">
        <v>800</v>
      </c>
      <c r="J693" s="1376">
        <f t="shared" si="91"/>
        <v>800</v>
      </c>
      <c r="K693" s="328"/>
      <c r="L693" s="328"/>
      <c r="M693" s="298"/>
      <c r="N693" s="298"/>
      <c r="O693" s="298"/>
      <c r="P693" s="298"/>
      <c r="Q693" s="298"/>
      <c r="R693" s="298"/>
      <c r="S693" s="298"/>
      <c r="T693" s="298"/>
      <c r="U693" s="298"/>
      <c r="V693" s="298"/>
      <c r="W693" s="298"/>
      <c r="X693" s="298"/>
      <c r="Y693" s="298"/>
      <c r="Z693" s="298"/>
      <c r="AA693" s="298"/>
      <c r="AB693" s="298"/>
    </row>
    <row r="694" spans="1:28" ht="29.45" hidden="1" customHeight="1" x14ac:dyDescent="0.2">
      <c r="A694" s="1394" t="s">
        <v>1113</v>
      </c>
      <c r="B694" s="1373"/>
      <c r="C694" s="1373"/>
      <c r="D694" s="1393"/>
      <c r="E694" s="1364"/>
      <c r="F694" s="1364"/>
      <c r="G694" s="1393"/>
      <c r="H694" s="1393"/>
      <c r="I694" s="1364">
        <v>6000000</v>
      </c>
      <c r="J694" s="1376">
        <f t="shared" si="91"/>
        <v>6000000</v>
      </c>
      <c r="K694" s="328"/>
      <c r="L694" s="328"/>
      <c r="M694" s="298"/>
      <c r="N694" s="298"/>
      <c r="O694" s="298"/>
      <c r="P694" s="298"/>
      <c r="Q694" s="298"/>
      <c r="R694" s="298"/>
      <c r="S694" s="298"/>
      <c r="T694" s="298"/>
      <c r="U694" s="298"/>
      <c r="V694" s="298"/>
      <c r="W694" s="298"/>
      <c r="X694" s="298"/>
      <c r="Y694" s="298"/>
      <c r="Z694" s="298"/>
      <c r="AA694" s="298"/>
      <c r="AB694" s="298"/>
    </row>
    <row r="695" spans="1:28" ht="15" hidden="1" x14ac:dyDescent="0.2">
      <c r="A695" s="1394" t="s">
        <v>1113</v>
      </c>
      <c r="B695" s="1373"/>
      <c r="C695" s="1373"/>
      <c r="D695" s="1393"/>
      <c r="E695" s="1364"/>
      <c r="F695" s="1364"/>
      <c r="G695" s="1393"/>
      <c r="H695" s="1393"/>
      <c r="I695" s="1364">
        <v>1000000</v>
      </c>
      <c r="J695" s="1376">
        <f t="shared" si="91"/>
        <v>1000000</v>
      </c>
      <c r="K695" s="328"/>
      <c r="L695" s="328"/>
      <c r="M695" s="298"/>
      <c r="N695" s="298"/>
      <c r="O695" s="298"/>
      <c r="P695" s="298"/>
      <c r="Q695" s="298"/>
      <c r="R695" s="298"/>
      <c r="S695" s="298"/>
      <c r="T695" s="298"/>
      <c r="U695" s="298"/>
      <c r="V695" s="298"/>
      <c r="W695" s="298"/>
      <c r="X695" s="298"/>
      <c r="Y695" s="298"/>
      <c r="Z695" s="298"/>
      <c r="AA695" s="298"/>
      <c r="AB695" s="298"/>
    </row>
    <row r="696" spans="1:28" ht="15" hidden="1" x14ac:dyDescent="0.2">
      <c r="A696" s="1394" t="s">
        <v>1113</v>
      </c>
      <c r="B696" s="1373"/>
      <c r="C696" s="1373"/>
      <c r="D696" s="1393"/>
      <c r="E696" s="1364"/>
      <c r="F696" s="1364"/>
      <c r="G696" s="1393"/>
      <c r="H696" s="1393"/>
      <c r="I696" s="1364">
        <v>1000000</v>
      </c>
      <c r="J696" s="1376">
        <f t="shared" si="91"/>
        <v>1000000</v>
      </c>
      <c r="K696" s="328"/>
      <c r="L696" s="328"/>
      <c r="M696" s="298"/>
      <c r="N696" s="298"/>
      <c r="O696" s="298"/>
      <c r="P696" s="298"/>
      <c r="Q696" s="298"/>
      <c r="R696" s="298"/>
      <c r="S696" s="298"/>
      <c r="T696" s="298"/>
      <c r="U696" s="298"/>
      <c r="V696" s="298"/>
      <c r="W696" s="298"/>
      <c r="X696" s="298"/>
      <c r="Y696" s="298"/>
      <c r="Z696" s="298"/>
      <c r="AA696" s="298"/>
      <c r="AB696" s="298"/>
    </row>
    <row r="697" spans="1:28" ht="15" x14ac:dyDescent="0.2">
      <c r="A697" s="1394" t="s">
        <v>1310</v>
      </c>
      <c r="B697" s="1373"/>
      <c r="C697" s="1373"/>
      <c r="D697" s="1373"/>
      <c r="E697" s="1373"/>
      <c r="F697" s="1373"/>
      <c r="G697" s="1373"/>
      <c r="H697" s="1373">
        <f t="shared" ref="H697" si="99">SUM(H694:H696)</f>
        <v>0</v>
      </c>
      <c r="I697" s="1373">
        <v>8000</v>
      </c>
      <c r="J697" s="1376">
        <f t="shared" si="91"/>
        <v>8000</v>
      </c>
      <c r="K697" s="328"/>
      <c r="L697" s="328"/>
      <c r="M697" s="298"/>
      <c r="N697" s="298"/>
      <c r="O697" s="298"/>
      <c r="P697" s="298"/>
      <c r="Q697" s="298"/>
      <c r="R697" s="298"/>
      <c r="S697" s="298"/>
      <c r="T697" s="298"/>
      <c r="U697" s="298"/>
      <c r="V697" s="298"/>
      <c r="W697" s="298"/>
      <c r="X697" s="298"/>
      <c r="Y697" s="298"/>
      <c r="Z697" s="298"/>
      <c r="AA697" s="298"/>
      <c r="AB697" s="298"/>
    </row>
    <row r="698" spans="1:28" ht="13.9" hidden="1" customHeight="1" x14ac:dyDescent="0.2">
      <c r="A698" s="1394" t="s">
        <v>1106</v>
      </c>
      <c r="B698" s="1373"/>
      <c r="C698" s="1373"/>
      <c r="D698" s="1393"/>
      <c r="E698" s="1364"/>
      <c r="F698" s="1364"/>
      <c r="G698" s="1393"/>
      <c r="H698" s="1393"/>
      <c r="I698" s="1364"/>
      <c r="J698" s="1373">
        <f t="shared" si="91"/>
        <v>0</v>
      </c>
      <c r="K698" s="298"/>
      <c r="L698" s="298"/>
      <c r="M698" s="298"/>
      <c r="N698" s="298"/>
      <c r="O698" s="298"/>
      <c r="P698" s="298"/>
      <c r="Q698" s="298"/>
      <c r="R698" s="298"/>
      <c r="S698" s="298"/>
      <c r="T698" s="298"/>
      <c r="U698" s="298"/>
      <c r="V698" s="298"/>
      <c r="W698" s="298"/>
      <c r="X698" s="298"/>
      <c r="Y698" s="298"/>
      <c r="Z698" s="298"/>
      <c r="AA698" s="298"/>
      <c r="AB698" s="298"/>
    </row>
    <row r="699" spans="1:28" s="1421" customFormat="1" ht="15" hidden="1" x14ac:dyDescent="0.2">
      <c r="A699" s="1417" t="s">
        <v>1114</v>
      </c>
      <c r="B699" s="1418"/>
      <c r="C699" s="1418"/>
      <c r="D699" s="1419"/>
      <c r="E699" s="1364"/>
      <c r="F699" s="1363"/>
      <c r="G699" s="1419"/>
      <c r="H699" s="1419"/>
      <c r="I699" s="1363"/>
      <c r="J699" s="1373">
        <f t="shared" si="91"/>
        <v>0</v>
      </c>
      <c r="K699" s="1420"/>
      <c r="L699" s="1420"/>
      <c r="M699" s="1420"/>
      <c r="N699" s="1420"/>
      <c r="O699" s="1420"/>
      <c r="P699" s="1420"/>
      <c r="Q699" s="1420"/>
      <c r="R699" s="1420"/>
      <c r="S699" s="1420"/>
      <c r="T699" s="1420"/>
      <c r="U699" s="1420"/>
      <c r="V699" s="1420"/>
      <c r="W699" s="1420"/>
      <c r="X699" s="1420"/>
      <c r="Y699" s="1420"/>
      <c r="Z699" s="1420"/>
      <c r="AA699" s="1420"/>
      <c r="AB699" s="1420"/>
    </row>
    <row r="700" spans="1:28" s="578" customFormat="1" ht="38.25" customHeight="1" x14ac:dyDescent="0.2">
      <c r="A700" s="1663" t="s">
        <v>2052</v>
      </c>
      <c r="B700" s="1428">
        <f>SUM(B697,B693,B688,B679,B673,B667,B666,B665,B661,B656,B652,B651,B647,B644,B642,B637,B634,B631,B624,B623,B618,B617,B616,B614,B611,B607,B606,B605,B602,B600,B596,B591,B589,B587,B583,B579,B575,B573,B569,B567,B563,B562,B561,B558,B555,B550,B549,B548,B547,B546,B545,B540,B535,B528,B520,B518,B517,B511,B502,B501,B500,B499,B493,B486,B482,B476,B474,B470,B467,B463,B462,B460,B455,B453,B448,B445,B443,B438,B431,B430,B429,B428,B425,B420,B419,B416,B415,B414,B405,B404,B399,B398,B396,B395,B388,B385,B379,B378,B375,B369,B365,B364,B363,B362,B358,B356,B353,B352,B349,B348,B347,B342,B341,B336,B335,B331,B330,B329,B327,B326,B321,B319,B316,B315,B313,B309,B307,B302,B297,B292,B288,B282,B281,B279,B278,B275,B274,B270,B267,B264,B260,B259,B254,B253,B252,B249,B244,B243,B242,B241,B240,B239,B238,B236,B235,B234,B233,B232,B229,B228,B227,B226,B223,B221,B217,B207,B206,B203,B199,B196,B193,B187,B186,B185,B182,B181,B176,B175,B169,B168,B165,B163,B155,B148,B144,B140,B136)</f>
        <v>510</v>
      </c>
      <c r="C700" s="1428">
        <f t="shared" ref="C700:I700" si="100">SUM(C697,C693,C688,C679,C673,C667,C666,C665,C661,C656,C652,C651,C647,C644,C642,C637,C634,C631,C624,C623,C618,C617,C616,C614,C611,C607,C606,C605,C602,C600,C596,C591,C589,C587,C583,C579,C575,C573,C569,C567,C563,C562,C561,C558,C555,C550,C549,C548,C547,C546,C545,C540,C535,C528,C520,C518,C517,C511,C502,C501,C500,C499,C493,C486,C482,C476,C474,C470,C467,C463,C462,C460,C455,C453,C448,C445,C443,C438,C431,C430,C429,C428,C425,C420,C419,C416,C415,C414,C405,C404,C399,C398,C396,C395,C388,C385,C379,C378,C375,C369,C365,C364,C363,C362,C358,C356,C353,C352,C349,C348,C347,C342,C341,C336,C335,C331,C330,C329,C327,C326,C321,C319,C316,C315,C313,C309,C307,C302,C297,C292,C288,C282,C281,C279,C278,C275,C274,C270,C267,C264,C260,C259,C254,C253,C252,C249,C244,C243,C242,C241,C240,C239,C238,C236,C235,C234,C233,C232,C229,C228,C227,C226,C223,C221,C217,C207,C206,C203,C199,C196,C193,C187,C186,C185,C182,C181,C176,C175,C169,C168,C165,C163,C155,C148,C144,C140,C136)</f>
        <v>25245</v>
      </c>
      <c r="D700" s="1428">
        <f t="shared" si="100"/>
        <v>1909</v>
      </c>
      <c r="E700" s="1428">
        <f t="shared" si="100"/>
        <v>820</v>
      </c>
      <c r="F700" s="1428">
        <f t="shared" si="100"/>
        <v>1328</v>
      </c>
      <c r="G700" s="1428">
        <f t="shared" si="100"/>
        <v>19906</v>
      </c>
      <c r="H700" s="1428">
        <f t="shared" si="100"/>
        <v>0</v>
      </c>
      <c r="I700" s="1428">
        <f t="shared" si="100"/>
        <v>234021</v>
      </c>
      <c r="J700" s="1428">
        <f>SUM(B700:I700)</f>
        <v>283739</v>
      </c>
      <c r="K700" s="453"/>
      <c r="L700" s="1422"/>
      <c r="M700" s="453"/>
      <c r="N700" s="583"/>
      <c r="O700" s="1423"/>
      <c r="P700" s="1423"/>
      <c r="Q700" s="1423"/>
      <c r="R700" s="1423"/>
      <c r="S700" s="1423"/>
      <c r="T700" s="1423"/>
      <c r="U700" s="1423"/>
      <c r="V700" s="1423"/>
      <c r="W700" s="1423"/>
      <c r="X700" s="453"/>
      <c r="Y700" s="453"/>
      <c r="Z700" s="453"/>
      <c r="AA700" s="453"/>
      <c r="AB700" s="453"/>
    </row>
    <row r="701" spans="1:28" ht="20.25" customHeight="1" x14ac:dyDescent="0.2">
      <c r="A701" s="1931" t="s">
        <v>2053</v>
      </c>
      <c r="B701" s="1932"/>
      <c r="C701" s="1932"/>
      <c r="D701" s="1932"/>
      <c r="E701" s="1932"/>
      <c r="F701" s="1932"/>
      <c r="G701" s="1932"/>
      <c r="H701" s="1932"/>
      <c r="I701" s="1932"/>
      <c r="J701" s="1933"/>
      <c r="K701" s="298"/>
      <c r="L701" s="298"/>
      <c r="M701" s="298"/>
      <c r="N701" s="298"/>
      <c r="O701" s="298"/>
      <c r="P701" s="298"/>
      <c r="Q701" s="298"/>
      <c r="R701" s="298"/>
      <c r="S701" s="298"/>
      <c r="T701" s="298"/>
      <c r="U701" s="298"/>
      <c r="V701" s="298"/>
      <c r="W701" s="298"/>
      <c r="X701" s="298"/>
      <c r="Y701" s="298"/>
      <c r="Z701" s="298"/>
      <c r="AA701" s="298"/>
      <c r="AB701" s="298"/>
    </row>
    <row r="702" spans="1:28" ht="15.75" hidden="1" x14ac:dyDescent="0.25">
      <c r="A702" s="1399" t="s">
        <v>2054</v>
      </c>
      <c r="B702" s="1403"/>
      <c r="C702" s="1403"/>
      <c r="D702" s="1403"/>
      <c r="E702" s="1403"/>
      <c r="F702" s="1403"/>
      <c r="G702" s="1403"/>
      <c r="H702" s="1403"/>
      <c r="I702" s="1403"/>
      <c r="J702" s="1414">
        <f t="shared" ref="J702:J717" si="101">SUM(B702:I702)</f>
        <v>0</v>
      </c>
      <c r="L702" s="1424"/>
    </row>
    <row r="703" spans="1:28" ht="15.75" x14ac:dyDescent="0.25">
      <c r="A703" s="1399" t="s">
        <v>2055</v>
      </c>
      <c r="B703" s="1403"/>
      <c r="C703" s="1403"/>
      <c r="D703" s="1403"/>
      <c r="E703" s="1403"/>
      <c r="F703" s="1403"/>
      <c r="G703" s="1403"/>
      <c r="H703" s="1403"/>
      <c r="I703" s="1373">
        <v>100</v>
      </c>
      <c r="J703" s="1414">
        <f t="shared" si="101"/>
        <v>100</v>
      </c>
    </row>
    <row r="704" spans="1:28" ht="15" hidden="1" x14ac:dyDescent="0.25">
      <c r="A704" s="1371" t="s">
        <v>1524</v>
      </c>
      <c r="B704" s="1373"/>
      <c r="C704" s="1373"/>
      <c r="D704" s="1373"/>
      <c r="E704" s="1373"/>
      <c r="F704" s="1373"/>
      <c r="G704" s="1373"/>
      <c r="H704" s="1373"/>
      <c r="I704" s="1373"/>
      <c r="J704" s="1414">
        <f t="shared" si="101"/>
        <v>0</v>
      </c>
      <c r="K704" s="298"/>
      <c r="L704" s="298"/>
      <c r="M704" s="298"/>
      <c r="N704" s="298"/>
      <c r="O704" s="298"/>
      <c r="P704" s="298"/>
      <c r="Q704" s="298"/>
      <c r="R704" s="298"/>
      <c r="S704" s="298"/>
      <c r="T704" s="298"/>
      <c r="U704" s="298"/>
      <c r="V704" s="298"/>
      <c r="W704" s="298"/>
      <c r="X704" s="298"/>
      <c r="Y704" s="298"/>
      <c r="Z704" s="298"/>
      <c r="AA704" s="298"/>
      <c r="AB704" s="298"/>
    </row>
    <row r="705" spans="1:28" ht="15" x14ac:dyDescent="0.25">
      <c r="A705" s="1371" t="s">
        <v>1311</v>
      </c>
      <c r="B705" s="1425"/>
      <c r="C705" s="1425"/>
      <c r="D705" s="1425"/>
      <c r="E705" s="1425"/>
      <c r="F705" s="1425"/>
      <c r="G705" s="1425"/>
      <c r="H705" s="1425"/>
      <c r="I705" s="1373">
        <v>500</v>
      </c>
      <c r="J705" s="1414">
        <f t="shared" si="101"/>
        <v>500</v>
      </c>
      <c r="K705" s="298"/>
      <c r="L705" s="298"/>
      <c r="M705" s="298"/>
      <c r="N705" s="298"/>
      <c r="O705" s="298"/>
      <c r="P705" s="298"/>
      <c r="Q705" s="298"/>
      <c r="R705" s="298"/>
      <c r="S705" s="298"/>
      <c r="T705" s="298"/>
      <c r="U705" s="298"/>
      <c r="V705" s="298"/>
      <c r="W705" s="298"/>
      <c r="X705" s="298"/>
      <c r="Y705" s="298"/>
      <c r="Z705" s="298"/>
      <c r="AA705" s="298"/>
      <c r="AB705" s="298"/>
    </row>
    <row r="706" spans="1:28" ht="14.25" customHeight="1" x14ac:dyDescent="0.25">
      <c r="A706" s="1395" t="s">
        <v>975</v>
      </c>
      <c r="B706" s="1373"/>
      <c r="C706" s="1373"/>
      <c r="D706" s="1373"/>
      <c r="E706" s="1373"/>
      <c r="F706" s="1373"/>
      <c r="G706" s="1373"/>
      <c r="H706" s="1373"/>
      <c r="I706" s="1373">
        <v>500</v>
      </c>
      <c r="J706" s="1414">
        <f t="shared" si="101"/>
        <v>500</v>
      </c>
      <c r="K706" s="298"/>
      <c r="L706" s="298"/>
      <c r="M706" s="298"/>
      <c r="N706" s="298"/>
      <c r="O706" s="298"/>
      <c r="P706" s="298"/>
      <c r="Q706" s="298"/>
      <c r="R706" s="298"/>
      <c r="S706" s="298"/>
      <c r="T706" s="298"/>
      <c r="U706" s="298"/>
      <c r="V706" s="298"/>
      <c r="W706" s="298"/>
      <c r="X706" s="298"/>
      <c r="Y706" s="298"/>
      <c r="Z706" s="298"/>
      <c r="AA706" s="298"/>
      <c r="AB706" s="298"/>
    </row>
    <row r="707" spans="1:28" ht="15" x14ac:dyDescent="0.25">
      <c r="A707" s="1395" t="s">
        <v>976</v>
      </c>
      <c r="B707" s="1373"/>
      <c r="C707" s="1373"/>
      <c r="D707" s="1373"/>
      <c r="E707" s="1373"/>
      <c r="F707" s="1373"/>
      <c r="G707" s="1373"/>
      <c r="H707" s="1373"/>
      <c r="I707" s="1373">
        <v>500</v>
      </c>
      <c r="J707" s="1414">
        <f t="shared" si="101"/>
        <v>500</v>
      </c>
      <c r="K707" s="298"/>
      <c r="L707" s="298"/>
      <c r="M707" s="298"/>
      <c r="N707" s="298"/>
      <c r="O707" s="298"/>
      <c r="P707" s="298"/>
      <c r="Q707" s="298"/>
      <c r="R707" s="298"/>
      <c r="S707" s="298"/>
      <c r="T707" s="298"/>
      <c r="U707" s="298"/>
      <c r="V707" s="298"/>
      <c r="W707" s="298"/>
      <c r="X707" s="298"/>
      <c r="Y707" s="298"/>
      <c r="Z707" s="298"/>
      <c r="AA707" s="298"/>
      <c r="AB707" s="298"/>
    </row>
    <row r="708" spans="1:28" ht="15" x14ac:dyDescent="0.25">
      <c r="A708" s="1395" t="s">
        <v>982</v>
      </c>
      <c r="B708" s="1373"/>
      <c r="C708" s="1373"/>
      <c r="D708" s="1373"/>
      <c r="E708" s="1373"/>
      <c r="F708" s="1373"/>
      <c r="G708" s="1373"/>
      <c r="H708" s="1373"/>
      <c r="I708" s="1373">
        <v>500</v>
      </c>
      <c r="J708" s="1414">
        <f t="shared" si="101"/>
        <v>500</v>
      </c>
      <c r="K708" s="298"/>
      <c r="L708" s="298"/>
      <c r="M708" s="298"/>
      <c r="N708" s="298"/>
      <c r="O708" s="298"/>
      <c r="P708" s="298"/>
      <c r="Q708" s="298"/>
      <c r="R708" s="298"/>
      <c r="S708" s="298"/>
      <c r="T708" s="298"/>
      <c r="U708" s="298"/>
      <c r="V708" s="298"/>
      <c r="W708" s="298"/>
      <c r="X708" s="298"/>
      <c r="Y708" s="298"/>
      <c r="Z708" s="298"/>
      <c r="AA708" s="298"/>
      <c r="AB708" s="298"/>
    </row>
    <row r="709" spans="1:28" ht="15" x14ac:dyDescent="0.25">
      <c r="A709" s="1395" t="s">
        <v>1001</v>
      </c>
      <c r="B709" s="1373"/>
      <c r="C709" s="1373"/>
      <c r="D709" s="1373"/>
      <c r="E709" s="1373"/>
      <c r="F709" s="1373"/>
      <c r="G709" s="1373"/>
      <c r="H709" s="1373"/>
      <c r="I709" s="1373">
        <v>500</v>
      </c>
      <c r="J709" s="1414">
        <f t="shared" si="101"/>
        <v>500</v>
      </c>
      <c r="K709" s="298"/>
      <c r="L709" s="298"/>
      <c r="M709" s="298"/>
      <c r="N709" s="298"/>
      <c r="O709" s="298"/>
      <c r="P709" s="298"/>
      <c r="Q709" s="298"/>
      <c r="R709" s="298"/>
      <c r="S709" s="298"/>
      <c r="T709" s="298"/>
      <c r="U709" s="298"/>
      <c r="V709" s="298"/>
      <c r="W709" s="298"/>
      <c r="X709" s="298"/>
      <c r="Y709" s="298"/>
      <c r="Z709" s="298"/>
      <c r="AA709" s="298"/>
      <c r="AB709" s="298"/>
    </row>
    <row r="710" spans="1:28" ht="15" hidden="1" x14ac:dyDescent="0.25">
      <c r="A710" s="1395" t="s">
        <v>981</v>
      </c>
      <c r="B710" s="1373"/>
      <c r="C710" s="1373"/>
      <c r="D710" s="1373"/>
      <c r="E710" s="1373"/>
      <c r="F710" s="1373"/>
      <c r="G710" s="1373"/>
      <c r="H710" s="1373"/>
      <c r="I710" s="1373"/>
      <c r="J710" s="1414">
        <f t="shared" si="101"/>
        <v>0</v>
      </c>
      <c r="K710" s="298"/>
      <c r="L710" s="298"/>
      <c r="M710" s="298"/>
      <c r="N710" s="298"/>
      <c r="O710" s="298"/>
      <c r="P710" s="298"/>
      <c r="Q710" s="298"/>
      <c r="R710" s="298"/>
      <c r="S710" s="298"/>
      <c r="T710" s="298"/>
      <c r="U710" s="298"/>
      <c r="V710" s="298"/>
      <c r="W710" s="298"/>
      <c r="X710" s="298"/>
      <c r="Y710" s="298"/>
      <c r="Z710" s="298"/>
      <c r="AA710" s="298"/>
      <c r="AB710" s="298"/>
    </row>
    <row r="711" spans="1:28" ht="15" x14ac:dyDescent="0.25">
      <c r="A711" s="1395" t="s">
        <v>1115</v>
      </c>
      <c r="B711" s="1373"/>
      <c r="C711" s="1373"/>
      <c r="D711" s="1373"/>
      <c r="E711" s="1373"/>
      <c r="F711" s="1373"/>
      <c r="G711" s="1373"/>
      <c r="H711" s="1373"/>
      <c r="I711" s="1373">
        <v>1500</v>
      </c>
      <c r="J711" s="1414">
        <f t="shared" si="101"/>
        <v>1500</v>
      </c>
      <c r="K711" s="298"/>
      <c r="L711" s="298"/>
      <c r="M711" s="298"/>
      <c r="N711" s="298"/>
      <c r="O711" s="298"/>
      <c r="P711" s="298"/>
      <c r="Q711" s="298"/>
      <c r="R711" s="298"/>
      <c r="S711" s="298"/>
      <c r="T711" s="298"/>
      <c r="U711" s="298"/>
      <c r="V711" s="298"/>
      <c r="W711" s="298"/>
      <c r="X711" s="298"/>
      <c r="Y711" s="298"/>
      <c r="Z711" s="298"/>
      <c r="AA711" s="298"/>
      <c r="AB711" s="298"/>
    </row>
    <row r="712" spans="1:28" ht="15" hidden="1" x14ac:dyDescent="0.25">
      <c r="A712" s="1395" t="s">
        <v>2056</v>
      </c>
      <c r="B712" s="1373"/>
      <c r="C712" s="1373"/>
      <c r="D712" s="1373"/>
      <c r="E712" s="1373"/>
      <c r="F712" s="1373"/>
      <c r="G712" s="1373"/>
      <c r="H712" s="1373"/>
      <c r="I712" s="1373">
        <v>3000000</v>
      </c>
      <c r="J712" s="1414"/>
      <c r="K712" s="298"/>
      <c r="L712" s="298"/>
      <c r="M712" s="298"/>
      <c r="N712" s="298"/>
      <c r="O712" s="298"/>
      <c r="P712" s="298"/>
      <c r="Q712" s="298"/>
      <c r="R712" s="298"/>
      <c r="S712" s="298"/>
      <c r="T712" s="298"/>
      <c r="U712" s="298"/>
      <c r="V712" s="298"/>
      <c r="W712" s="298"/>
      <c r="X712" s="298"/>
      <c r="Y712" s="298"/>
      <c r="Z712" s="298"/>
      <c r="AA712" s="298"/>
      <c r="AB712" s="298"/>
    </row>
    <row r="713" spans="1:28" ht="15" hidden="1" x14ac:dyDescent="0.25">
      <c r="A713" s="1395" t="s">
        <v>2056</v>
      </c>
      <c r="B713" s="1373"/>
      <c r="C713" s="1373"/>
      <c r="D713" s="1373"/>
      <c r="E713" s="1373"/>
      <c r="F713" s="1373"/>
      <c r="G713" s="1373"/>
      <c r="H713" s="1373"/>
      <c r="I713" s="1373">
        <v>1500000</v>
      </c>
      <c r="J713" s="1414"/>
      <c r="K713" s="298"/>
      <c r="L713" s="298"/>
      <c r="M713" s="298"/>
      <c r="N713" s="298"/>
      <c r="O713" s="298"/>
      <c r="P713" s="298"/>
      <c r="Q713" s="298"/>
      <c r="R713" s="298"/>
      <c r="S713" s="298"/>
      <c r="T713" s="298"/>
      <c r="U713" s="298"/>
      <c r="V713" s="298"/>
      <c r="W713" s="298"/>
      <c r="X713" s="298"/>
      <c r="Y713" s="298"/>
      <c r="Z713" s="298"/>
      <c r="AA713" s="298"/>
      <c r="AB713" s="298"/>
    </row>
    <row r="714" spans="1:28" ht="15" x14ac:dyDescent="0.25">
      <c r="A714" s="1395" t="s">
        <v>2057</v>
      </c>
      <c r="B714" s="1373"/>
      <c r="C714" s="1373"/>
      <c r="D714" s="1373"/>
      <c r="E714" s="1373"/>
      <c r="F714" s="1373"/>
      <c r="G714" s="1373"/>
      <c r="H714" s="1373">
        <f t="shared" ref="H714" si="102">SUM(H712:H713)</f>
        <v>0</v>
      </c>
      <c r="I714" s="1373">
        <v>4500</v>
      </c>
      <c r="J714" s="1396">
        <f>SUM(B714:I714)</f>
        <v>4500</v>
      </c>
      <c r="K714" s="298"/>
      <c r="L714" s="298"/>
      <c r="M714" s="298"/>
      <c r="N714" s="298"/>
      <c r="O714" s="298"/>
      <c r="P714" s="298"/>
      <c r="Q714" s="298"/>
      <c r="R714" s="298"/>
      <c r="S714" s="298"/>
      <c r="T714" s="298"/>
      <c r="U714" s="298"/>
      <c r="V714" s="298"/>
      <c r="W714" s="298"/>
      <c r="X714" s="298"/>
      <c r="Y714" s="298"/>
      <c r="Z714" s="298"/>
      <c r="AA714" s="298"/>
      <c r="AB714" s="298"/>
    </row>
    <row r="715" spans="1:28" ht="15" x14ac:dyDescent="0.25">
      <c r="A715" s="1395" t="s">
        <v>999</v>
      </c>
      <c r="B715" s="1373"/>
      <c r="C715" s="1373"/>
      <c r="D715" s="1373"/>
      <c r="E715" s="1373"/>
      <c r="F715" s="1373"/>
      <c r="G715" s="1373"/>
      <c r="H715" s="1373"/>
      <c r="I715" s="1373">
        <v>1000</v>
      </c>
      <c r="J715" s="1414">
        <f t="shared" si="101"/>
        <v>1000</v>
      </c>
      <c r="K715" s="298"/>
      <c r="L715" s="298"/>
      <c r="M715" s="298"/>
      <c r="N715" s="298"/>
      <c r="O715" s="298"/>
      <c r="P715" s="298"/>
      <c r="Q715" s="298"/>
      <c r="R715" s="298"/>
      <c r="S715" s="298"/>
      <c r="T715" s="298"/>
      <c r="U715" s="298"/>
      <c r="V715" s="298"/>
      <c r="W715" s="298"/>
      <c r="X715" s="298"/>
      <c r="Y715" s="298"/>
      <c r="Z715" s="298"/>
      <c r="AA715" s="298"/>
      <c r="AB715" s="298"/>
    </row>
    <row r="716" spans="1:28" ht="15" hidden="1" x14ac:dyDescent="0.25">
      <c r="A716" s="1395" t="s">
        <v>1389</v>
      </c>
      <c r="B716" s="1373"/>
      <c r="C716" s="1373"/>
      <c r="D716" s="1393"/>
      <c r="E716" s="1364"/>
      <c r="F716" s="1364"/>
      <c r="G716" s="1393"/>
      <c r="H716" s="1393"/>
      <c r="I716" s="1364"/>
      <c r="J716" s="1414">
        <f t="shared" si="101"/>
        <v>0</v>
      </c>
      <c r="K716" s="298"/>
      <c r="L716" s="298"/>
      <c r="M716" s="298"/>
      <c r="N716" s="298"/>
      <c r="O716" s="298"/>
      <c r="P716" s="298"/>
      <c r="Q716" s="298"/>
      <c r="R716" s="298"/>
      <c r="S716" s="298"/>
      <c r="T716" s="298"/>
      <c r="U716" s="298"/>
      <c r="V716" s="298"/>
      <c r="W716" s="298"/>
      <c r="X716" s="298"/>
      <c r="Y716" s="298"/>
      <c r="Z716" s="298"/>
      <c r="AA716" s="298"/>
      <c r="AB716" s="298"/>
    </row>
    <row r="717" spans="1:28" ht="15" hidden="1" x14ac:dyDescent="0.25">
      <c r="A717" s="1395" t="s">
        <v>1116</v>
      </c>
      <c r="B717" s="1373"/>
      <c r="C717" s="1373"/>
      <c r="D717" s="1373"/>
      <c r="E717" s="1373"/>
      <c r="F717" s="1373"/>
      <c r="G717" s="1373"/>
      <c r="H717" s="1373"/>
      <c r="I717" s="1373"/>
      <c r="J717" s="1414">
        <f t="shared" si="101"/>
        <v>0</v>
      </c>
      <c r="K717" s="298"/>
      <c r="L717" s="298"/>
      <c r="M717" s="298"/>
      <c r="N717" s="298"/>
      <c r="O717" s="298"/>
      <c r="P717" s="298"/>
      <c r="Q717" s="298"/>
      <c r="R717" s="298"/>
      <c r="S717" s="298"/>
      <c r="T717" s="298"/>
      <c r="U717" s="298"/>
      <c r="V717" s="298"/>
      <c r="W717" s="298"/>
      <c r="X717" s="298"/>
      <c r="Y717" s="298"/>
      <c r="Z717" s="298"/>
      <c r="AA717" s="298"/>
      <c r="AB717" s="298"/>
    </row>
    <row r="718" spans="1:28" ht="15.95" hidden="1" customHeight="1" x14ac:dyDescent="0.25">
      <c r="A718" s="1362" t="s">
        <v>880</v>
      </c>
      <c r="B718" s="1373"/>
      <c r="C718" s="1373"/>
      <c r="D718" s="1393"/>
      <c r="E718" s="1364"/>
      <c r="F718" s="1364"/>
      <c r="G718" s="1393"/>
      <c r="H718" s="1393"/>
      <c r="I718" s="1364">
        <v>923631</v>
      </c>
      <c r="J718" s="1414"/>
      <c r="K718" s="298"/>
      <c r="L718" s="298"/>
      <c r="M718" s="298"/>
      <c r="N718" s="298"/>
      <c r="O718" s="298"/>
      <c r="P718" s="298"/>
      <c r="Q718" s="298"/>
      <c r="R718" s="298"/>
      <c r="S718" s="298"/>
      <c r="T718" s="298"/>
      <c r="U718" s="298"/>
      <c r="V718" s="298"/>
      <c r="W718" s="298"/>
      <c r="X718" s="298"/>
      <c r="Y718" s="298"/>
      <c r="Z718" s="298"/>
      <c r="AA718" s="298"/>
      <c r="AB718" s="298"/>
    </row>
    <row r="719" spans="1:28" ht="15.95" hidden="1" customHeight="1" x14ac:dyDescent="0.25">
      <c r="A719" s="1362" t="s">
        <v>880</v>
      </c>
      <c r="B719" s="1373"/>
      <c r="C719" s="1373"/>
      <c r="D719" s="1393"/>
      <c r="E719" s="1364"/>
      <c r="F719" s="1364"/>
      <c r="G719" s="1393"/>
      <c r="H719" s="1393"/>
      <c r="I719" s="1364">
        <v>4875000</v>
      </c>
      <c r="J719" s="1414"/>
      <c r="K719" s="298"/>
      <c r="L719" s="298"/>
      <c r="M719" s="298"/>
      <c r="N719" s="298"/>
      <c r="O719" s="298"/>
      <c r="P719" s="298"/>
      <c r="Q719" s="298"/>
      <c r="R719" s="298"/>
      <c r="S719" s="298"/>
      <c r="T719" s="298"/>
      <c r="U719" s="298"/>
      <c r="V719" s="298"/>
      <c r="W719" s="298"/>
      <c r="X719" s="298"/>
      <c r="Y719" s="298"/>
      <c r="Z719" s="298"/>
      <c r="AA719" s="298"/>
      <c r="AB719" s="298"/>
    </row>
    <row r="720" spans="1:28" ht="15.95" hidden="1" customHeight="1" x14ac:dyDescent="0.25">
      <c r="A720" s="1362" t="s">
        <v>880</v>
      </c>
      <c r="B720" s="1373"/>
      <c r="C720" s="1373"/>
      <c r="D720" s="1393"/>
      <c r="E720" s="1364"/>
      <c r="F720" s="1364"/>
      <c r="G720" s="1393"/>
      <c r="H720" s="1393"/>
      <c r="I720" s="1364">
        <v>3300000</v>
      </c>
      <c r="J720" s="1414"/>
      <c r="K720" s="298"/>
      <c r="L720" s="298"/>
      <c r="M720" s="298"/>
      <c r="N720" s="298"/>
      <c r="O720" s="298"/>
      <c r="P720" s="298"/>
      <c r="Q720" s="298"/>
      <c r="R720" s="298"/>
      <c r="S720" s="298"/>
      <c r="T720" s="298"/>
      <c r="U720" s="298"/>
      <c r="V720" s="298"/>
      <c r="W720" s="298"/>
      <c r="X720" s="298"/>
      <c r="Y720" s="298"/>
      <c r="Z720" s="298"/>
      <c r="AA720" s="298"/>
      <c r="AB720" s="298"/>
    </row>
    <row r="721" spans="1:28" ht="15.6" hidden="1" customHeight="1" x14ac:dyDescent="0.25">
      <c r="A721" s="1362" t="s">
        <v>880</v>
      </c>
      <c r="B721" s="1373"/>
      <c r="C721" s="1373"/>
      <c r="D721" s="1393"/>
      <c r="E721" s="1364"/>
      <c r="F721" s="1364"/>
      <c r="G721" s="1393"/>
      <c r="H721" s="1393"/>
      <c r="I721" s="1364">
        <v>3097600</v>
      </c>
      <c r="J721" s="1414"/>
      <c r="K721" s="298"/>
      <c r="L721" s="298"/>
      <c r="M721" s="298"/>
      <c r="N721" s="298"/>
      <c r="O721" s="298"/>
      <c r="P721" s="298"/>
      <c r="Q721" s="298"/>
      <c r="R721" s="298"/>
      <c r="S721" s="298"/>
      <c r="T721" s="298"/>
      <c r="U721" s="298"/>
      <c r="V721" s="298"/>
      <c r="W721" s="298"/>
      <c r="X721" s="298"/>
      <c r="Y721" s="298"/>
      <c r="Z721" s="298"/>
      <c r="AA721" s="298"/>
      <c r="AB721" s="298"/>
    </row>
    <row r="722" spans="1:28" ht="15.95" hidden="1" customHeight="1" x14ac:dyDescent="0.25">
      <c r="A722" s="1362" t="s">
        <v>880</v>
      </c>
      <c r="B722" s="1373"/>
      <c r="C722" s="1373"/>
      <c r="D722" s="1393"/>
      <c r="E722" s="1364"/>
      <c r="F722" s="1364"/>
      <c r="G722" s="1393"/>
      <c r="H722" s="1393"/>
      <c r="I722" s="1364">
        <v>3250000</v>
      </c>
      <c r="J722" s="1414"/>
      <c r="K722" s="298"/>
      <c r="L722" s="298"/>
      <c r="M722" s="298"/>
      <c r="N722" s="298"/>
      <c r="O722" s="298"/>
      <c r="P722" s="298"/>
      <c r="Q722" s="298"/>
      <c r="R722" s="298"/>
      <c r="S722" s="298"/>
      <c r="T722" s="298"/>
      <c r="U722" s="298"/>
      <c r="V722" s="298"/>
      <c r="W722" s="298"/>
      <c r="X722" s="298"/>
      <c r="Y722" s="298"/>
      <c r="Z722" s="298"/>
      <c r="AA722" s="298"/>
      <c r="AB722" s="298"/>
    </row>
    <row r="723" spans="1:28" ht="15.95" hidden="1" customHeight="1" x14ac:dyDescent="0.25">
      <c r="A723" s="1362" t="s">
        <v>880</v>
      </c>
      <c r="B723" s="1373"/>
      <c r="C723" s="1373"/>
      <c r="D723" s="1393"/>
      <c r="E723" s="1364"/>
      <c r="F723" s="1364"/>
      <c r="G723" s="1393"/>
      <c r="H723" s="1393"/>
      <c r="I723" s="1364">
        <v>4050000</v>
      </c>
      <c r="J723" s="1414"/>
      <c r="K723" s="298"/>
      <c r="L723" s="298"/>
      <c r="M723" s="298"/>
      <c r="N723" s="298"/>
      <c r="O723" s="298"/>
      <c r="P723" s="298"/>
      <c r="Q723" s="298"/>
      <c r="R723" s="298"/>
      <c r="S723" s="298"/>
      <c r="T723" s="298"/>
      <c r="U723" s="298"/>
      <c r="V723" s="298"/>
      <c r="W723" s="298"/>
      <c r="X723" s="298"/>
      <c r="Y723" s="298"/>
      <c r="Z723" s="298"/>
      <c r="AA723" s="298"/>
      <c r="AB723" s="298"/>
    </row>
    <row r="724" spans="1:28" ht="15.95" hidden="1" customHeight="1" x14ac:dyDescent="0.25">
      <c r="A724" s="1362" t="s">
        <v>880</v>
      </c>
      <c r="B724" s="1373"/>
      <c r="C724" s="1373"/>
      <c r="D724" s="1393"/>
      <c r="E724" s="1364"/>
      <c r="F724" s="1364"/>
      <c r="G724" s="1393"/>
      <c r="H724" s="1393"/>
      <c r="I724" s="1364">
        <v>1061500</v>
      </c>
      <c r="J724" s="1414"/>
      <c r="K724" s="298"/>
      <c r="L724" s="298"/>
      <c r="M724" s="298"/>
      <c r="N724" s="298"/>
      <c r="O724" s="298"/>
      <c r="P724" s="298"/>
      <c r="Q724" s="298"/>
      <c r="R724" s="298"/>
      <c r="S724" s="298"/>
      <c r="T724" s="298"/>
      <c r="U724" s="298"/>
      <c r="V724" s="298"/>
      <c r="W724" s="298"/>
      <c r="X724" s="298"/>
      <c r="Y724" s="298"/>
      <c r="Z724" s="298"/>
      <c r="AA724" s="298"/>
      <c r="AB724" s="298"/>
    </row>
    <row r="725" spans="1:28" ht="15.95" hidden="1" customHeight="1" x14ac:dyDescent="0.25">
      <c r="A725" s="1362" t="s">
        <v>880</v>
      </c>
      <c r="B725" s="1373"/>
      <c r="C725" s="1373"/>
      <c r="D725" s="1393"/>
      <c r="E725" s="1364"/>
      <c r="F725" s="1364"/>
      <c r="G725" s="1393"/>
      <c r="H725" s="1393"/>
      <c r="I725" s="1364">
        <v>924750</v>
      </c>
      <c r="J725" s="1414"/>
      <c r="K725" s="298"/>
      <c r="L725" s="298"/>
      <c r="M725" s="298"/>
      <c r="N725" s="298"/>
      <c r="O725" s="298"/>
      <c r="P725" s="298"/>
      <c r="Q725" s="298"/>
      <c r="R725" s="298"/>
      <c r="S725" s="298"/>
      <c r="T725" s="298"/>
      <c r="U725" s="298"/>
      <c r="V725" s="298"/>
      <c r="W725" s="298"/>
      <c r="X725" s="298"/>
      <c r="Y725" s="298"/>
      <c r="Z725" s="298"/>
      <c r="AA725" s="298"/>
      <c r="AB725" s="298"/>
    </row>
    <row r="726" spans="1:28" ht="15.95" hidden="1" customHeight="1" x14ac:dyDescent="0.25">
      <c r="A726" s="1362" t="s">
        <v>880</v>
      </c>
      <c r="B726" s="1373"/>
      <c r="C726" s="1373"/>
      <c r="D726" s="1393"/>
      <c r="E726" s="1364"/>
      <c r="F726" s="1364"/>
      <c r="G726" s="1393"/>
      <c r="H726" s="1393"/>
      <c r="I726" s="1364">
        <v>1625000</v>
      </c>
      <c r="J726" s="1414"/>
      <c r="K726" s="298"/>
      <c r="L726" s="298"/>
      <c r="M726" s="298"/>
      <c r="N726" s="298"/>
      <c r="O726" s="298"/>
      <c r="P726" s="298"/>
      <c r="Q726" s="298"/>
      <c r="R726" s="298"/>
      <c r="S726" s="298"/>
      <c r="T726" s="298"/>
      <c r="U726" s="298"/>
      <c r="V726" s="298"/>
      <c r="W726" s="298"/>
      <c r="X726" s="298"/>
      <c r="Y726" s="298"/>
      <c r="Z726" s="298"/>
      <c r="AA726" s="298"/>
      <c r="AB726" s="298"/>
    </row>
    <row r="727" spans="1:28" ht="15.95" hidden="1" customHeight="1" x14ac:dyDescent="0.25">
      <c r="A727" s="1362" t="s">
        <v>880</v>
      </c>
      <c r="B727" s="1373"/>
      <c r="C727" s="1373"/>
      <c r="D727" s="1393"/>
      <c r="E727" s="1364"/>
      <c r="F727" s="1364"/>
      <c r="G727" s="1393"/>
      <c r="H727" s="1393"/>
      <c r="I727" s="1364">
        <v>4050000</v>
      </c>
      <c r="J727" s="1414"/>
      <c r="K727" s="298"/>
      <c r="L727" s="298"/>
      <c r="M727" s="298"/>
      <c r="N727" s="298"/>
      <c r="O727" s="298"/>
      <c r="P727" s="298"/>
      <c r="Q727" s="298"/>
      <c r="R727" s="298"/>
      <c r="S727" s="298"/>
      <c r="T727" s="298"/>
      <c r="U727" s="298"/>
      <c r="V727" s="298"/>
      <c r="W727" s="298"/>
      <c r="X727" s="298"/>
      <c r="Y727" s="298"/>
      <c r="Z727" s="298"/>
      <c r="AA727" s="298"/>
      <c r="AB727" s="298"/>
    </row>
    <row r="728" spans="1:28" ht="15.95" hidden="1" customHeight="1" x14ac:dyDescent="0.25">
      <c r="A728" s="1362" t="s">
        <v>880</v>
      </c>
      <c r="B728" s="1373"/>
      <c r="C728" s="1373"/>
      <c r="D728" s="1393"/>
      <c r="E728" s="1364"/>
      <c r="F728" s="1364"/>
      <c r="G728" s="1393"/>
      <c r="H728" s="1393"/>
      <c r="I728" s="1364">
        <v>4050000</v>
      </c>
      <c r="J728" s="1414"/>
      <c r="K728" s="298"/>
      <c r="L728" s="298"/>
      <c r="M728" s="298"/>
      <c r="N728" s="298"/>
      <c r="O728" s="298"/>
      <c r="P728" s="298"/>
      <c r="Q728" s="298"/>
      <c r="R728" s="298"/>
      <c r="S728" s="298"/>
      <c r="T728" s="298"/>
      <c r="U728" s="298"/>
      <c r="V728" s="298"/>
      <c r="W728" s="298"/>
      <c r="X728" s="298"/>
      <c r="Y728" s="298"/>
      <c r="Z728" s="298"/>
      <c r="AA728" s="298"/>
      <c r="AB728" s="298"/>
    </row>
    <row r="729" spans="1:28" ht="15.95" hidden="1" customHeight="1" x14ac:dyDescent="0.25">
      <c r="A729" s="1362" t="s">
        <v>880</v>
      </c>
      <c r="B729" s="1373"/>
      <c r="C729" s="1373"/>
      <c r="D729" s="1393"/>
      <c r="E729" s="1364"/>
      <c r="F729" s="1364"/>
      <c r="G729" s="1393"/>
      <c r="H729" s="1393"/>
      <c r="I729" s="1364">
        <v>1020800</v>
      </c>
      <c r="J729" s="1414"/>
      <c r="K729" s="298"/>
      <c r="L729" s="298"/>
      <c r="M729" s="298"/>
      <c r="N729" s="298"/>
      <c r="O729" s="298"/>
      <c r="P729" s="298"/>
      <c r="Q729" s="298"/>
      <c r="R729" s="298"/>
      <c r="S729" s="298"/>
      <c r="T729" s="298"/>
      <c r="U729" s="298"/>
      <c r="V729" s="298"/>
      <c r="W729" s="298"/>
      <c r="X729" s="298"/>
      <c r="Y729" s="298"/>
      <c r="Z729" s="298"/>
      <c r="AA729" s="298"/>
      <c r="AB729" s="298"/>
    </row>
    <row r="730" spans="1:28" ht="15.95" hidden="1" customHeight="1" x14ac:dyDescent="0.25">
      <c r="A730" s="1362" t="s">
        <v>880</v>
      </c>
      <c r="B730" s="1373"/>
      <c r="C730" s="1373"/>
      <c r="D730" s="1393"/>
      <c r="E730" s="1364"/>
      <c r="F730" s="1364"/>
      <c r="G730" s="1393"/>
      <c r="H730" s="1393"/>
      <c r="I730" s="1364">
        <v>1625000</v>
      </c>
      <c r="J730" s="1414"/>
      <c r="K730" s="298"/>
      <c r="L730" s="298"/>
      <c r="M730" s="298"/>
      <c r="N730" s="298"/>
      <c r="O730" s="298"/>
      <c r="P730" s="298"/>
      <c r="Q730" s="298"/>
      <c r="R730" s="298"/>
      <c r="S730" s="298"/>
      <c r="T730" s="298"/>
      <c r="U730" s="298"/>
      <c r="V730" s="298"/>
      <c r="W730" s="298"/>
      <c r="X730" s="298"/>
      <c r="Y730" s="298"/>
      <c r="Z730" s="298"/>
      <c r="AA730" s="298"/>
      <c r="AB730" s="298"/>
    </row>
    <row r="731" spans="1:28" ht="15.95" hidden="1" customHeight="1" x14ac:dyDescent="0.25">
      <c r="A731" s="1362" t="s">
        <v>880</v>
      </c>
      <c r="B731" s="1373"/>
      <c r="C731" s="1373"/>
      <c r="D731" s="1393"/>
      <c r="E731" s="1364"/>
      <c r="F731" s="1364"/>
      <c r="G731" s="1393"/>
      <c r="H731" s="1393"/>
      <c r="I731" s="1364">
        <v>1034000</v>
      </c>
      <c r="J731" s="1414"/>
      <c r="K731" s="298"/>
      <c r="L731" s="298"/>
      <c r="M731" s="298"/>
      <c r="N731" s="298"/>
      <c r="O731" s="298"/>
      <c r="P731" s="298"/>
      <c r="Q731" s="298"/>
      <c r="R731" s="298"/>
      <c r="S731" s="298"/>
      <c r="T731" s="298"/>
      <c r="U731" s="298"/>
      <c r="V731" s="298"/>
      <c r="W731" s="298"/>
      <c r="X731" s="298"/>
      <c r="Y731" s="298"/>
      <c r="Z731" s="298"/>
      <c r="AA731" s="298"/>
      <c r="AB731" s="298"/>
    </row>
    <row r="732" spans="1:28" ht="15.95" hidden="1" customHeight="1" x14ac:dyDescent="0.25">
      <c r="A732" s="1362" t="s">
        <v>880</v>
      </c>
      <c r="B732" s="1373"/>
      <c r="C732" s="1373"/>
      <c r="D732" s="1393"/>
      <c r="E732" s="1364"/>
      <c r="F732" s="1364"/>
      <c r="G732" s="1393"/>
      <c r="H732" s="1393"/>
      <c r="I732" s="1364">
        <v>1625000</v>
      </c>
      <c r="J732" s="1414"/>
      <c r="K732" s="298"/>
      <c r="L732" s="298"/>
      <c r="M732" s="298"/>
      <c r="N732" s="298"/>
      <c r="O732" s="298"/>
      <c r="P732" s="298"/>
      <c r="Q732" s="298"/>
      <c r="R732" s="298"/>
      <c r="S732" s="298"/>
      <c r="T732" s="298"/>
      <c r="U732" s="298"/>
      <c r="V732" s="298"/>
      <c r="W732" s="298"/>
      <c r="X732" s="298"/>
      <c r="Y732" s="298"/>
      <c r="Z732" s="298"/>
      <c r="AA732" s="298"/>
      <c r="AB732" s="298"/>
    </row>
    <row r="733" spans="1:28" ht="15.95" hidden="1" customHeight="1" x14ac:dyDescent="0.25">
      <c r="A733" s="1362" t="s">
        <v>880</v>
      </c>
      <c r="B733" s="1373"/>
      <c r="C733" s="1373"/>
      <c r="D733" s="1393"/>
      <c r="E733" s="1364"/>
      <c r="F733" s="1364"/>
      <c r="G733" s="1393"/>
      <c r="H733" s="1393"/>
      <c r="I733" s="1364">
        <v>1625000</v>
      </c>
      <c r="J733" s="1414"/>
      <c r="K733" s="298"/>
      <c r="L733" s="298"/>
      <c r="M733" s="298"/>
      <c r="N733" s="298"/>
      <c r="O733" s="298"/>
      <c r="P733" s="298"/>
      <c r="Q733" s="298"/>
      <c r="R733" s="298"/>
      <c r="S733" s="298"/>
      <c r="T733" s="298"/>
      <c r="U733" s="298"/>
      <c r="V733" s="298"/>
      <c r="W733" s="298"/>
      <c r="X733" s="298"/>
      <c r="Y733" s="298"/>
      <c r="Z733" s="298"/>
      <c r="AA733" s="298"/>
      <c r="AB733" s="298"/>
    </row>
    <row r="734" spans="1:28" ht="15.95" hidden="1" customHeight="1" x14ac:dyDescent="0.25">
      <c r="A734" s="1362" t="s">
        <v>880</v>
      </c>
      <c r="B734" s="1373"/>
      <c r="C734" s="1373"/>
      <c r="D734" s="1393"/>
      <c r="E734" s="1364"/>
      <c r="F734" s="1364"/>
      <c r="G734" s="1393"/>
      <c r="H734" s="1393"/>
      <c r="I734" s="1364">
        <v>1073050</v>
      </c>
      <c r="J734" s="1414"/>
      <c r="K734" s="298"/>
      <c r="L734" s="298"/>
      <c r="M734" s="298"/>
      <c r="N734" s="298"/>
      <c r="O734" s="298"/>
      <c r="P734" s="298"/>
      <c r="Q734" s="298"/>
      <c r="R734" s="298"/>
      <c r="S734" s="298"/>
      <c r="T734" s="298"/>
      <c r="U734" s="298"/>
      <c r="V734" s="298"/>
      <c r="W734" s="298"/>
      <c r="X734" s="298"/>
      <c r="Y734" s="298"/>
      <c r="Z734" s="298"/>
      <c r="AA734" s="298"/>
      <c r="AB734" s="298"/>
    </row>
    <row r="735" spans="1:28" ht="15.95" hidden="1" customHeight="1" x14ac:dyDescent="0.25">
      <c r="A735" s="1362" t="s">
        <v>880</v>
      </c>
      <c r="B735" s="1373"/>
      <c r="C735" s="1373"/>
      <c r="D735" s="1393"/>
      <c r="E735" s="1364"/>
      <c r="F735" s="1364"/>
      <c r="G735" s="1393"/>
      <c r="H735" s="1393"/>
      <c r="I735" s="1364">
        <v>1045000</v>
      </c>
      <c r="J735" s="1414"/>
      <c r="K735" s="298"/>
      <c r="L735" s="298"/>
      <c r="M735" s="298"/>
      <c r="N735" s="298"/>
      <c r="O735" s="298"/>
      <c r="P735" s="298"/>
      <c r="Q735" s="298"/>
      <c r="R735" s="298"/>
      <c r="S735" s="298"/>
      <c r="T735" s="298"/>
      <c r="U735" s="298"/>
      <c r="V735" s="298"/>
      <c r="W735" s="298"/>
      <c r="X735" s="298"/>
      <c r="Y735" s="298"/>
      <c r="Z735" s="298"/>
      <c r="AA735" s="298"/>
      <c r="AB735" s="298"/>
    </row>
    <row r="736" spans="1:28" ht="15.95" hidden="1" customHeight="1" x14ac:dyDescent="0.25">
      <c r="A736" s="1362" t="s">
        <v>880</v>
      </c>
      <c r="B736" s="1373"/>
      <c r="C736" s="1373"/>
      <c r="D736" s="1393"/>
      <c r="E736" s="1364"/>
      <c r="F736" s="1364"/>
      <c r="G736" s="1393"/>
      <c r="H736" s="1393"/>
      <c r="I736" s="1364">
        <v>1625000</v>
      </c>
      <c r="J736" s="1414"/>
      <c r="K736" s="298"/>
      <c r="L736" s="298"/>
      <c r="M736" s="298"/>
      <c r="N736" s="298"/>
      <c r="O736" s="298"/>
      <c r="P736" s="298"/>
      <c r="Q736" s="298"/>
      <c r="R736" s="298"/>
      <c r="S736" s="298"/>
      <c r="T736" s="298"/>
      <c r="U736" s="298"/>
      <c r="V736" s="298"/>
      <c r="W736" s="298"/>
      <c r="X736" s="298"/>
      <c r="Y736" s="298"/>
      <c r="Z736" s="298"/>
      <c r="AA736" s="298"/>
      <c r="AB736" s="298"/>
    </row>
    <row r="737" spans="1:28" ht="15.95" hidden="1" customHeight="1" x14ac:dyDescent="0.25">
      <c r="A737" s="1362" t="s">
        <v>880</v>
      </c>
      <c r="B737" s="1373"/>
      <c r="C737" s="1373"/>
      <c r="D737" s="1393"/>
      <c r="E737" s="1364"/>
      <c r="F737" s="1364"/>
      <c r="G737" s="1393"/>
      <c r="H737" s="1393"/>
      <c r="I737" s="1364">
        <v>1625000</v>
      </c>
      <c r="J737" s="1414"/>
      <c r="K737" s="298"/>
      <c r="L737" s="298"/>
      <c r="M737" s="298"/>
      <c r="N737" s="298"/>
      <c r="O737" s="298"/>
      <c r="P737" s="298"/>
      <c r="Q737" s="298"/>
      <c r="R737" s="298"/>
      <c r="S737" s="298"/>
      <c r="T737" s="298"/>
      <c r="U737" s="298"/>
      <c r="V737" s="298"/>
      <c r="W737" s="298"/>
      <c r="X737" s="298"/>
      <c r="Y737" s="298"/>
      <c r="Z737" s="298"/>
      <c r="AA737" s="298"/>
      <c r="AB737" s="298"/>
    </row>
    <row r="738" spans="1:28" ht="15.95" hidden="1" customHeight="1" x14ac:dyDescent="0.25">
      <c r="A738" s="1362" t="s">
        <v>880</v>
      </c>
      <c r="B738" s="1373"/>
      <c r="C738" s="1373"/>
      <c r="D738" s="1393"/>
      <c r="E738" s="1364"/>
      <c r="F738" s="1364"/>
      <c r="G738" s="1393"/>
      <c r="H738" s="1393"/>
      <c r="I738" s="1364">
        <v>4050000</v>
      </c>
      <c r="J738" s="1414"/>
      <c r="K738" s="298"/>
      <c r="L738" s="298"/>
      <c r="M738" s="298"/>
      <c r="N738" s="298"/>
      <c r="O738" s="298"/>
      <c r="P738" s="298"/>
      <c r="Q738" s="298"/>
      <c r="R738" s="298"/>
      <c r="S738" s="298"/>
      <c r="T738" s="298"/>
      <c r="U738" s="298"/>
      <c r="V738" s="298"/>
      <c r="W738" s="298"/>
      <c r="X738" s="298"/>
      <c r="Y738" s="298"/>
      <c r="Z738" s="298"/>
      <c r="AA738" s="298"/>
      <c r="AB738" s="298"/>
    </row>
    <row r="739" spans="1:28" ht="15.95" hidden="1" customHeight="1" x14ac:dyDescent="0.25">
      <c r="A739" s="1362" t="s">
        <v>880</v>
      </c>
      <c r="B739" s="1373"/>
      <c r="C739" s="1373"/>
      <c r="D739" s="1393"/>
      <c r="E739" s="1364"/>
      <c r="F739" s="1364"/>
      <c r="G739" s="1393"/>
      <c r="H739" s="1393"/>
      <c r="I739" s="1364">
        <v>990000</v>
      </c>
      <c r="J739" s="1414"/>
      <c r="K739" s="298"/>
      <c r="L739" s="298"/>
      <c r="M739" s="298"/>
      <c r="N739" s="298"/>
      <c r="O739" s="298"/>
      <c r="P739" s="298"/>
      <c r="Q739" s="298"/>
      <c r="R739" s="298"/>
      <c r="S739" s="298"/>
      <c r="T739" s="298"/>
      <c r="U739" s="298"/>
      <c r="V739" s="298"/>
      <c r="W739" s="298"/>
      <c r="X739" s="298"/>
      <c r="Y739" s="298"/>
      <c r="Z739" s="298"/>
      <c r="AA739" s="298"/>
      <c r="AB739" s="298"/>
    </row>
    <row r="740" spans="1:28" ht="15.95" hidden="1" customHeight="1" x14ac:dyDescent="0.25">
      <c r="A740" s="1362" t="s">
        <v>880</v>
      </c>
      <c r="B740" s="1373"/>
      <c r="C740" s="1373"/>
      <c r="D740" s="1393"/>
      <c r="E740" s="1364"/>
      <c r="F740" s="1364"/>
      <c r="G740" s="1393"/>
      <c r="H740" s="1393"/>
      <c r="I740" s="1364">
        <v>1625000</v>
      </c>
      <c r="J740" s="1414"/>
      <c r="K740" s="298"/>
      <c r="L740" s="298"/>
      <c r="M740" s="298"/>
      <c r="N740" s="298"/>
      <c r="O740" s="298"/>
      <c r="P740" s="298"/>
      <c r="Q740" s="298"/>
      <c r="R740" s="298"/>
      <c r="S740" s="298"/>
      <c r="T740" s="298"/>
      <c r="U740" s="298"/>
      <c r="V740" s="298"/>
      <c r="W740" s="298"/>
      <c r="X740" s="298"/>
      <c r="Y740" s="298"/>
      <c r="Z740" s="298"/>
      <c r="AA740" s="298"/>
      <c r="AB740" s="298"/>
    </row>
    <row r="741" spans="1:28" ht="15.95" hidden="1" customHeight="1" x14ac:dyDescent="0.25">
      <c r="A741" s="1362" t="s">
        <v>880</v>
      </c>
      <c r="B741" s="1373"/>
      <c r="C741" s="1373"/>
      <c r="D741" s="1393"/>
      <c r="E741" s="1364"/>
      <c r="F741" s="1364"/>
      <c r="G741" s="1393"/>
      <c r="H741" s="1393"/>
      <c r="I741" s="1364">
        <v>622600</v>
      </c>
      <c r="J741" s="1414"/>
      <c r="K741" s="298"/>
      <c r="L741" s="298"/>
      <c r="M741" s="298"/>
      <c r="N741" s="298"/>
      <c r="O741" s="298"/>
      <c r="P741" s="298"/>
      <c r="Q741" s="298"/>
      <c r="R741" s="298"/>
      <c r="S741" s="298"/>
      <c r="T741" s="298"/>
      <c r="U741" s="298"/>
      <c r="V741" s="298"/>
      <c r="W741" s="298"/>
      <c r="X741" s="298"/>
      <c r="Y741" s="298"/>
      <c r="Z741" s="298"/>
      <c r="AA741" s="298"/>
      <c r="AB741" s="298"/>
    </row>
    <row r="742" spans="1:28" ht="15.95" hidden="1" customHeight="1" x14ac:dyDescent="0.25">
      <c r="A742" s="1362" t="s">
        <v>880</v>
      </c>
      <c r="B742" s="1373"/>
      <c r="C742" s="1373"/>
      <c r="D742" s="1393"/>
      <c r="E742" s="1364"/>
      <c r="F742" s="1364"/>
      <c r="G742" s="1393"/>
      <c r="H742" s="1393"/>
      <c r="I742" s="1364">
        <v>1055450</v>
      </c>
      <c r="J742" s="1414"/>
      <c r="K742" s="298"/>
      <c r="L742" s="298"/>
      <c r="M742" s="298"/>
      <c r="N742" s="298"/>
      <c r="O742" s="298"/>
      <c r="P742" s="298"/>
      <c r="Q742" s="298"/>
      <c r="R742" s="298"/>
      <c r="S742" s="298"/>
      <c r="T742" s="298"/>
      <c r="U742" s="298"/>
      <c r="V742" s="298"/>
      <c r="W742" s="298"/>
      <c r="X742" s="298"/>
      <c r="Y742" s="298"/>
      <c r="Z742" s="298"/>
      <c r="AA742" s="298"/>
      <c r="AB742" s="298"/>
    </row>
    <row r="743" spans="1:28" ht="20.25" customHeight="1" x14ac:dyDescent="0.25">
      <c r="A743" s="1362" t="s">
        <v>2058</v>
      </c>
      <c r="B743" s="1373"/>
      <c r="C743" s="1373"/>
      <c r="D743" s="1373"/>
      <c r="E743" s="1373"/>
      <c r="F743" s="1373"/>
      <c r="G743" s="1373"/>
      <c r="H743" s="1373">
        <f t="shared" ref="H743" si="103">SUM(H718:H742)</f>
        <v>0</v>
      </c>
      <c r="I743" s="1373">
        <v>51848</v>
      </c>
      <c r="J743" s="1396">
        <f>SUM(B743:I743)</f>
        <v>51848</v>
      </c>
      <c r="K743" s="298"/>
      <c r="L743" s="298"/>
      <c r="M743" s="298"/>
      <c r="N743" s="298"/>
      <c r="O743" s="298"/>
      <c r="P743" s="298"/>
      <c r="Q743" s="298"/>
      <c r="R743" s="298"/>
      <c r="S743" s="298"/>
      <c r="T743" s="298"/>
      <c r="U743" s="298"/>
      <c r="V743" s="298"/>
      <c r="W743" s="298"/>
      <c r="X743" s="298"/>
      <c r="Y743" s="298"/>
      <c r="Z743" s="298"/>
      <c r="AA743" s="298"/>
      <c r="AB743" s="298"/>
    </row>
    <row r="744" spans="1:28" ht="15" hidden="1" x14ac:dyDescent="0.25">
      <c r="A744" s="1362" t="s">
        <v>884</v>
      </c>
      <c r="B744" s="1373"/>
      <c r="C744" s="1373"/>
      <c r="D744" s="1373"/>
      <c r="E744" s="1373"/>
      <c r="F744" s="1373"/>
      <c r="G744" s="1373"/>
      <c r="H744" s="1373"/>
      <c r="I744" s="1373">
        <v>80000000</v>
      </c>
      <c r="J744" s="1414"/>
      <c r="K744" s="298"/>
      <c r="L744" s="298"/>
      <c r="M744" s="298"/>
      <c r="N744" s="298"/>
      <c r="O744" s="298"/>
      <c r="P744" s="298"/>
      <c r="Q744" s="298"/>
      <c r="R744" s="298"/>
      <c r="S744" s="298"/>
      <c r="T744" s="298"/>
      <c r="U744" s="298"/>
      <c r="V744" s="298"/>
      <c r="W744" s="298"/>
      <c r="X744" s="298"/>
      <c r="Y744" s="298"/>
      <c r="Z744" s="298"/>
      <c r="AA744" s="298"/>
      <c r="AB744" s="298"/>
    </row>
    <row r="745" spans="1:28" ht="15" hidden="1" x14ac:dyDescent="0.2">
      <c r="A745" s="1362" t="s">
        <v>884</v>
      </c>
      <c r="B745" s="1373"/>
      <c r="C745" s="1373"/>
      <c r="D745" s="1373"/>
      <c r="E745" s="1373"/>
      <c r="F745" s="1373"/>
      <c r="G745" s="1373"/>
      <c r="H745" s="1373"/>
      <c r="I745" s="1373">
        <v>40000000</v>
      </c>
      <c r="J745" s="1373"/>
      <c r="K745" s="298"/>
      <c r="L745" s="298"/>
      <c r="M745" s="298"/>
      <c r="N745" s="298"/>
      <c r="O745" s="298"/>
      <c r="P745" s="298"/>
      <c r="Q745" s="298"/>
      <c r="R745" s="298"/>
      <c r="S745" s="298"/>
      <c r="T745" s="298"/>
      <c r="U745" s="298"/>
      <c r="V745" s="298"/>
      <c r="W745" s="298"/>
      <c r="X745" s="298"/>
      <c r="Y745" s="298"/>
      <c r="Z745" s="298"/>
      <c r="AA745" s="298"/>
      <c r="AB745" s="298"/>
    </row>
    <row r="746" spans="1:28" ht="15" hidden="1" x14ac:dyDescent="0.2">
      <c r="A746" s="1362" t="s">
        <v>884</v>
      </c>
      <c r="B746" s="1373"/>
      <c r="C746" s="1373"/>
      <c r="D746" s="1373"/>
      <c r="E746" s="1373"/>
      <c r="F746" s="1373"/>
      <c r="G746" s="1373"/>
      <c r="H746" s="1373"/>
      <c r="I746" s="1373">
        <v>43000000</v>
      </c>
      <c r="J746" s="1373"/>
      <c r="K746" s="298"/>
      <c r="L746" s="298"/>
      <c r="M746" s="298"/>
      <c r="N746" s="298"/>
      <c r="O746" s="298"/>
      <c r="P746" s="298"/>
      <c r="Q746" s="298"/>
      <c r="R746" s="298"/>
      <c r="S746" s="298"/>
      <c r="T746" s="298"/>
      <c r="U746" s="298"/>
      <c r="V746" s="298"/>
      <c r="W746" s="298"/>
      <c r="X746" s="298"/>
      <c r="Y746" s="298"/>
      <c r="Z746" s="298"/>
      <c r="AA746" s="298"/>
      <c r="AB746" s="298"/>
    </row>
    <row r="747" spans="1:28" ht="15" x14ac:dyDescent="0.2">
      <c r="A747" s="1362" t="s">
        <v>2059</v>
      </c>
      <c r="B747" s="1373"/>
      <c r="C747" s="1373"/>
      <c r="D747" s="1373"/>
      <c r="E747" s="1373"/>
      <c r="F747" s="1373"/>
      <c r="G747" s="1373"/>
      <c r="H747" s="1373">
        <f t="shared" ref="H747" si="104">SUM(H744:H745)</f>
        <v>0</v>
      </c>
      <c r="I747" s="1373">
        <v>163000</v>
      </c>
      <c r="J747" s="1373">
        <f t="shared" ref="J747:J881" si="105">SUM(B747:I747)</f>
        <v>163000</v>
      </c>
      <c r="K747" s="298"/>
      <c r="L747" s="298"/>
      <c r="M747" s="298"/>
      <c r="N747" s="298"/>
      <c r="O747" s="298"/>
      <c r="P747" s="298"/>
      <c r="Q747" s="298"/>
      <c r="R747" s="298"/>
      <c r="S747" s="298"/>
      <c r="T747" s="298"/>
      <c r="U747" s="298"/>
      <c r="V747" s="298"/>
      <c r="W747" s="298"/>
      <c r="X747" s="298"/>
      <c r="Y747" s="298"/>
      <c r="Z747" s="298"/>
      <c r="AA747" s="298"/>
      <c r="AB747" s="298"/>
    </row>
    <row r="748" spans="1:28" ht="15" hidden="1" x14ac:dyDescent="0.2">
      <c r="A748" s="1362" t="s">
        <v>1525</v>
      </c>
      <c r="B748" s="1373"/>
      <c r="C748" s="1373"/>
      <c r="D748" s="1373"/>
      <c r="E748" s="1373"/>
      <c r="F748" s="1373"/>
      <c r="G748" s="1373"/>
      <c r="H748" s="1373"/>
      <c r="I748" s="1373"/>
      <c r="J748" s="1373">
        <f t="shared" si="105"/>
        <v>0</v>
      </c>
      <c r="K748" s="298"/>
      <c r="L748" s="298"/>
      <c r="M748" s="298"/>
      <c r="N748" s="298"/>
      <c r="O748" s="298"/>
      <c r="P748" s="298"/>
      <c r="Q748" s="298"/>
      <c r="R748" s="298"/>
      <c r="S748" s="298"/>
      <c r="T748" s="298"/>
      <c r="U748" s="298"/>
      <c r="V748" s="298"/>
      <c r="W748" s="298"/>
      <c r="X748" s="298"/>
      <c r="Y748" s="298"/>
      <c r="Z748" s="298"/>
      <c r="AA748" s="298"/>
      <c r="AB748" s="298"/>
    </row>
    <row r="749" spans="1:28" ht="15" x14ac:dyDescent="0.2">
      <c r="A749" s="1362" t="s">
        <v>1128</v>
      </c>
      <c r="B749" s="1373"/>
      <c r="C749" s="1373"/>
      <c r="D749" s="1373"/>
      <c r="E749" s="1373"/>
      <c r="F749" s="1373"/>
      <c r="G749" s="1373"/>
      <c r="H749" s="1373"/>
      <c r="I749" s="1373">
        <v>2000</v>
      </c>
      <c r="J749" s="1373">
        <f t="shared" si="105"/>
        <v>2000</v>
      </c>
      <c r="K749" s="298"/>
      <c r="L749" s="298"/>
      <c r="M749" s="298"/>
      <c r="N749" s="298"/>
      <c r="O749" s="298"/>
      <c r="P749" s="298"/>
      <c r="Q749" s="298"/>
      <c r="R749" s="298"/>
      <c r="S749" s="298"/>
      <c r="T749" s="298"/>
      <c r="U749" s="298"/>
      <c r="V749" s="298"/>
      <c r="W749" s="298"/>
      <c r="X749" s="298"/>
      <c r="Y749" s="298"/>
      <c r="Z749" s="298"/>
      <c r="AA749" s="298"/>
      <c r="AB749" s="298"/>
    </row>
    <row r="750" spans="1:28" ht="15" hidden="1" x14ac:dyDescent="0.2">
      <c r="A750" s="1362" t="s">
        <v>1215</v>
      </c>
      <c r="B750" s="1364"/>
      <c r="C750" s="1364"/>
      <c r="D750" s="1373"/>
      <c r="E750" s="1373"/>
      <c r="F750" s="1373"/>
      <c r="G750" s="1373"/>
      <c r="H750" s="1373"/>
      <c r="I750" s="1373"/>
      <c r="J750" s="1373">
        <f t="shared" si="105"/>
        <v>0</v>
      </c>
      <c r="K750" s="298"/>
      <c r="L750" s="298"/>
      <c r="M750" s="298"/>
      <c r="N750" s="298"/>
      <c r="O750" s="298"/>
      <c r="P750" s="298"/>
      <c r="Q750" s="298"/>
      <c r="R750" s="298"/>
      <c r="S750" s="298"/>
      <c r="T750" s="298"/>
      <c r="U750" s="298"/>
      <c r="V750" s="298"/>
      <c r="W750" s="298"/>
      <c r="X750" s="298"/>
      <c r="Y750" s="298"/>
      <c r="Z750" s="298"/>
      <c r="AA750" s="298"/>
      <c r="AB750" s="298"/>
    </row>
    <row r="751" spans="1:28" ht="15" x14ac:dyDescent="0.2">
      <c r="A751" s="1362" t="s">
        <v>2060</v>
      </c>
      <c r="B751" s="1373"/>
      <c r="C751" s="1373"/>
      <c r="D751" s="1373"/>
      <c r="E751" s="1373"/>
      <c r="F751" s="1373"/>
      <c r="G751" s="1373"/>
      <c r="H751" s="1373"/>
      <c r="I751" s="1373">
        <v>500</v>
      </c>
      <c r="J751" s="1373">
        <f t="shared" si="105"/>
        <v>500</v>
      </c>
      <c r="K751" s="298"/>
      <c r="L751" s="298"/>
      <c r="M751" s="298"/>
      <c r="N751" s="298"/>
      <c r="O751" s="298"/>
      <c r="P751" s="298"/>
      <c r="Q751" s="298"/>
      <c r="R751" s="298"/>
      <c r="S751" s="298"/>
      <c r="T751" s="298"/>
      <c r="U751" s="298"/>
      <c r="V751" s="298"/>
      <c r="W751" s="298"/>
      <c r="X751" s="298"/>
      <c r="Y751" s="298"/>
      <c r="Z751" s="298"/>
      <c r="AA751" s="298"/>
      <c r="AB751" s="298"/>
    </row>
    <row r="752" spans="1:28" ht="15" x14ac:dyDescent="0.2">
      <c r="A752" s="1362" t="s">
        <v>2061</v>
      </c>
      <c r="B752" s="1373"/>
      <c r="C752" s="1373"/>
      <c r="D752" s="1373"/>
      <c r="E752" s="1373"/>
      <c r="F752" s="1373"/>
      <c r="G752" s="1373"/>
      <c r="H752" s="1373"/>
      <c r="I752" s="1373">
        <v>100</v>
      </c>
      <c r="J752" s="1373">
        <f t="shared" si="105"/>
        <v>100</v>
      </c>
      <c r="K752" s="298"/>
      <c r="L752" s="298"/>
      <c r="M752" s="298"/>
      <c r="N752" s="298"/>
      <c r="O752" s="298"/>
      <c r="P752" s="298"/>
      <c r="Q752" s="298"/>
      <c r="R752" s="298"/>
      <c r="S752" s="298"/>
      <c r="T752" s="298"/>
      <c r="U752" s="298"/>
      <c r="V752" s="298"/>
      <c r="W752" s="298"/>
      <c r="X752" s="298"/>
      <c r="Y752" s="298"/>
      <c r="Z752" s="298"/>
      <c r="AA752" s="298"/>
      <c r="AB752" s="298"/>
    </row>
    <row r="753" spans="1:28" ht="15" x14ac:dyDescent="0.2">
      <c r="A753" s="1362" t="s">
        <v>1526</v>
      </c>
      <c r="B753" s="1373"/>
      <c r="C753" s="1373"/>
      <c r="D753" s="1373"/>
      <c r="E753" s="1373"/>
      <c r="F753" s="1373"/>
      <c r="G753" s="1373"/>
      <c r="H753" s="1373"/>
      <c r="I753" s="1373">
        <v>500</v>
      </c>
      <c r="J753" s="1373">
        <f t="shared" si="105"/>
        <v>500</v>
      </c>
      <c r="K753" s="298"/>
      <c r="L753" s="298"/>
      <c r="M753" s="298"/>
      <c r="N753" s="298"/>
      <c r="O753" s="298"/>
      <c r="P753" s="298"/>
      <c r="Q753" s="298"/>
      <c r="R753" s="298"/>
      <c r="S753" s="298"/>
      <c r="T753" s="298"/>
      <c r="U753" s="298"/>
      <c r="V753" s="298"/>
      <c r="W753" s="298"/>
      <c r="X753" s="298"/>
      <c r="Y753" s="298"/>
      <c r="Z753" s="298"/>
      <c r="AA753" s="298"/>
      <c r="AB753" s="298"/>
    </row>
    <row r="754" spans="1:28" ht="15" x14ac:dyDescent="0.2">
      <c r="A754" s="1362" t="s">
        <v>1038</v>
      </c>
      <c r="B754" s="1373"/>
      <c r="C754" s="1373"/>
      <c r="D754" s="1373"/>
      <c r="E754" s="1373"/>
      <c r="F754" s="1373"/>
      <c r="G754" s="1373"/>
      <c r="H754" s="1373"/>
      <c r="I754" s="1373">
        <v>500</v>
      </c>
      <c r="J754" s="1373">
        <f t="shared" si="105"/>
        <v>500</v>
      </c>
      <c r="K754" s="298"/>
      <c r="L754" s="298"/>
      <c r="M754" s="298"/>
      <c r="N754" s="298"/>
      <c r="O754" s="298"/>
      <c r="P754" s="298"/>
      <c r="Q754" s="298"/>
      <c r="R754" s="298"/>
      <c r="S754" s="298"/>
      <c r="T754" s="298"/>
      <c r="U754" s="298"/>
      <c r="V754" s="298"/>
      <c r="W754" s="298"/>
      <c r="X754" s="298"/>
      <c r="Y754" s="298"/>
      <c r="Z754" s="298"/>
      <c r="AA754" s="298"/>
      <c r="AB754" s="298"/>
    </row>
    <row r="755" spans="1:28" ht="15" x14ac:dyDescent="0.2">
      <c r="A755" s="1394" t="s">
        <v>1042</v>
      </c>
      <c r="B755" s="1373"/>
      <c r="C755" s="1373"/>
      <c r="D755" s="1373"/>
      <c r="E755" s="1373"/>
      <c r="F755" s="1373"/>
      <c r="G755" s="1373"/>
      <c r="H755" s="1373"/>
      <c r="I755" s="1373">
        <v>1000</v>
      </c>
      <c r="J755" s="1373">
        <f t="shared" si="105"/>
        <v>1000</v>
      </c>
      <c r="K755" s="298"/>
      <c r="L755" s="298"/>
      <c r="M755" s="298"/>
      <c r="N755" s="298"/>
      <c r="O755" s="298"/>
      <c r="P755" s="298"/>
      <c r="Q755" s="298"/>
      <c r="R755" s="298"/>
      <c r="S755" s="298"/>
      <c r="T755" s="298"/>
      <c r="U755" s="298"/>
      <c r="V755" s="298"/>
      <c r="W755" s="298"/>
      <c r="X755" s="298"/>
      <c r="Y755" s="298"/>
      <c r="Z755" s="298"/>
      <c r="AA755" s="298"/>
      <c r="AB755" s="298"/>
    </row>
    <row r="756" spans="1:28" ht="18" hidden="1" customHeight="1" x14ac:dyDescent="0.2">
      <c r="A756" s="1411" t="s">
        <v>1373</v>
      </c>
      <c r="B756" s="1409"/>
      <c r="C756" s="1409"/>
      <c r="D756" s="1409"/>
      <c r="E756" s="1409"/>
      <c r="F756" s="1409"/>
      <c r="G756" s="1409"/>
      <c r="H756" s="1409"/>
      <c r="I756" s="1409"/>
      <c r="J756" s="1373">
        <f t="shared" si="105"/>
        <v>0</v>
      </c>
      <c r="K756" s="298"/>
      <c r="L756" s="298"/>
      <c r="M756" s="298"/>
      <c r="N756" s="298"/>
      <c r="O756" s="298"/>
      <c r="P756" s="298"/>
      <c r="Q756" s="298"/>
      <c r="R756" s="298"/>
      <c r="S756" s="298"/>
      <c r="T756" s="298"/>
      <c r="U756" s="298"/>
      <c r="V756" s="298"/>
      <c r="W756" s="298"/>
      <c r="X756" s="298"/>
      <c r="Y756" s="298"/>
      <c r="Z756" s="298"/>
      <c r="AA756" s="298"/>
      <c r="AB756" s="298"/>
    </row>
    <row r="757" spans="1:28" ht="18" hidden="1" customHeight="1" x14ac:dyDescent="0.2">
      <c r="A757" s="1371" t="s">
        <v>1527</v>
      </c>
      <c r="B757" s="1409"/>
      <c r="C757" s="1409"/>
      <c r="D757" s="1409"/>
      <c r="E757" s="1409"/>
      <c r="F757" s="1409"/>
      <c r="G757" s="1409"/>
      <c r="H757" s="1409"/>
      <c r="I757" s="1409">
        <v>1625000</v>
      </c>
      <c r="J757" s="1373"/>
      <c r="K757" s="298"/>
      <c r="L757" s="298"/>
      <c r="M757" s="298"/>
      <c r="N757" s="298"/>
      <c r="O757" s="298"/>
      <c r="P757" s="298"/>
      <c r="Q757" s="298"/>
      <c r="R757" s="298"/>
      <c r="S757" s="298"/>
      <c r="T757" s="298"/>
      <c r="U757" s="298"/>
      <c r="V757" s="298"/>
      <c r="W757" s="298"/>
      <c r="X757" s="298"/>
      <c r="Y757" s="298"/>
      <c r="Z757" s="298"/>
      <c r="AA757" s="298"/>
      <c r="AB757" s="298"/>
    </row>
    <row r="758" spans="1:28" ht="15" hidden="1" x14ac:dyDescent="0.2">
      <c r="A758" s="1371" t="s">
        <v>1527</v>
      </c>
      <c r="B758" s="1373"/>
      <c r="C758" s="1373"/>
      <c r="D758" s="1373"/>
      <c r="E758" s="1373"/>
      <c r="F758" s="1373"/>
      <c r="G758" s="1373"/>
      <c r="H758" s="1373"/>
      <c r="I758" s="1373">
        <v>6500000</v>
      </c>
      <c r="J758" s="1373"/>
      <c r="K758" s="298"/>
      <c r="L758" s="298"/>
      <c r="M758" s="298"/>
      <c r="N758" s="298"/>
      <c r="O758" s="298"/>
      <c r="P758" s="298"/>
      <c r="Q758" s="298"/>
      <c r="R758" s="298"/>
      <c r="S758" s="298"/>
      <c r="T758" s="298"/>
      <c r="U758" s="298"/>
      <c r="V758" s="298"/>
      <c r="W758" s="298"/>
      <c r="X758" s="298"/>
      <c r="Y758" s="298"/>
      <c r="Z758" s="298"/>
      <c r="AA758" s="298"/>
      <c r="AB758" s="298"/>
    </row>
    <row r="759" spans="1:28" ht="15" hidden="1" x14ac:dyDescent="0.2">
      <c r="A759" s="1371" t="s">
        <v>1527</v>
      </c>
      <c r="B759" s="1373"/>
      <c r="C759" s="1373"/>
      <c r="D759" s="1373"/>
      <c r="E759" s="1373"/>
      <c r="F759" s="1373"/>
      <c r="G759" s="1373"/>
      <c r="H759" s="1373"/>
      <c r="I759" s="1373">
        <v>1625000</v>
      </c>
      <c r="J759" s="1373"/>
      <c r="K759" s="298"/>
      <c r="L759" s="298"/>
      <c r="M759" s="298"/>
      <c r="N759" s="298"/>
      <c r="O759" s="298"/>
      <c r="P759" s="298"/>
      <c r="Q759" s="298"/>
      <c r="R759" s="298"/>
      <c r="S759" s="298"/>
      <c r="T759" s="298"/>
      <c r="U759" s="298"/>
      <c r="V759" s="298"/>
      <c r="W759" s="298"/>
      <c r="X759" s="298"/>
      <c r="Y759" s="298"/>
      <c r="Z759" s="298"/>
      <c r="AA759" s="298"/>
      <c r="AB759" s="298"/>
    </row>
    <row r="760" spans="1:28" ht="15" hidden="1" x14ac:dyDescent="0.2">
      <c r="A760" s="1371" t="s">
        <v>1527</v>
      </c>
      <c r="B760" s="1373"/>
      <c r="C760" s="1373"/>
      <c r="D760" s="1373"/>
      <c r="E760" s="1373"/>
      <c r="F760" s="1373"/>
      <c r="G760" s="1373"/>
      <c r="H760" s="1373"/>
      <c r="I760" s="1373">
        <v>1625000</v>
      </c>
      <c r="J760" s="1373"/>
      <c r="K760" s="298"/>
      <c r="L760" s="298"/>
      <c r="M760" s="298"/>
      <c r="N760" s="298"/>
      <c r="O760" s="298"/>
      <c r="P760" s="298"/>
      <c r="Q760" s="298"/>
      <c r="R760" s="298"/>
      <c r="S760" s="298"/>
      <c r="T760" s="298"/>
      <c r="U760" s="298"/>
      <c r="V760" s="298"/>
      <c r="W760" s="298"/>
      <c r="X760" s="298"/>
      <c r="Y760" s="298"/>
      <c r="Z760" s="298"/>
      <c r="AA760" s="298"/>
      <c r="AB760" s="298"/>
    </row>
    <row r="761" spans="1:28" ht="15" hidden="1" x14ac:dyDescent="0.2">
      <c r="A761" s="1371" t="s">
        <v>1527</v>
      </c>
      <c r="B761" s="1373"/>
      <c r="C761" s="1373"/>
      <c r="D761" s="1373"/>
      <c r="E761" s="1373"/>
      <c r="F761" s="1373"/>
      <c r="G761" s="1373"/>
      <c r="H761" s="1373"/>
      <c r="I761" s="1373">
        <v>1625000</v>
      </c>
      <c r="J761" s="1373"/>
      <c r="K761" s="298"/>
      <c r="L761" s="298"/>
      <c r="M761" s="298"/>
      <c r="N761" s="298"/>
      <c r="O761" s="298"/>
      <c r="P761" s="298"/>
      <c r="Q761" s="298"/>
      <c r="R761" s="298"/>
      <c r="S761" s="298"/>
      <c r="T761" s="298"/>
      <c r="U761" s="298"/>
      <c r="V761" s="298"/>
      <c r="W761" s="298"/>
      <c r="X761" s="298"/>
      <c r="Y761" s="298"/>
      <c r="Z761" s="298"/>
      <c r="AA761" s="298"/>
      <c r="AB761" s="298"/>
    </row>
    <row r="762" spans="1:28" ht="15" hidden="1" x14ac:dyDescent="0.2">
      <c r="A762" s="1371" t="s">
        <v>1527</v>
      </c>
      <c r="B762" s="1373"/>
      <c r="C762" s="1373"/>
      <c r="D762" s="1373"/>
      <c r="E762" s="1373"/>
      <c r="F762" s="1373"/>
      <c r="G762" s="1373"/>
      <c r="H762" s="1373"/>
      <c r="I762" s="1373">
        <v>1625000</v>
      </c>
      <c r="J762" s="1373"/>
      <c r="K762" s="298"/>
      <c r="L762" s="298"/>
      <c r="M762" s="298"/>
      <c r="N762" s="298"/>
      <c r="O762" s="298"/>
      <c r="P762" s="298"/>
      <c r="Q762" s="298"/>
      <c r="R762" s="298"/>
      <c r="S762" s="298"/>
      <c r="T762" s="298"/>
      <c r="U762" s="298"/>
      <c r="V762" s="298"/>
      <c r="W762" s="298"/>
      <c r="X762" s="298"/>
      <c r="Y762" s="298"/>
      <c r="Z762" s="298"/>
      <c r="AA762" s="298"/>
      <c r="AB762" s="298"/>
    </row>
    <row r="763" spans="1:28" ht="15" hidden="1" x14ac:dyDescent="0.2">
      <c r="A763" s="1371" t="s">
        <v>1527</v>
      </c>
      <c r="B763" s="1373"/>
      <c r="C763" s="1373"/>
      <c r="D763" s="1373"/>
      <c r="E763" s="1373"/>
      <c r="F763" s="1373"/>
      <c r="G763" s="1373"/>
      <c r="H763" s="1373"/>
      <c r="I763" s="1373">
        <v>1625000</v>
      </c>
      <c r="J763" s="1373"/>
      <c r="K763" s="298"/>
      <c r="L763" s="298"/>
      <c r="M763" s="298"/>
      <c r="N763" s="298"/>
      <c r="O763" s="298"/>
      <c r="P763" s="298"/>
      <c r="Q763" s="298"/>
      <c r="R763" s="298"/>
      <c r="S763" s="298"/>
      <c r="T763" s="298"/>
      <c r="U763" s="298"/>
      <c r="V763" s="298"/>
      <c r="W763" s="298"/>
      <c r="X763" s="298"/>
      <c r="Y763" s="298"/>
      <c r="Z763" s="298"/>
      <c r="AA763" s="298"/>
      <c r="AB763" s="298"/>
    </row>
    <row r="764" spans="1:28" ht="15" hidden="1" x14ac:dyDescent="0.2">
      <c r="A764" s="1371" t="s">
        <v>1527</v>
      </c>
      <c r="B764" s="1373"/>
      <c r="C764" s="1373"/>
      <c r="D764" s="1373"/>
      <c r="E764" s="1373"/>
      <c r="F764" s="1373"/>
      <c r="G764" s="1373"/>
      <c r="H764" s="1373"/>
      <c r="I764" s="1373">
        <v>1625000</v>
      </c>
      <c r="J764" s="1373"/>
      <c r="K764" s="298"/>
      <c r="L764" s="298"/>
      <c r="M764" s="298"/>
      <c r="N764" s="298"/>
      <c r="O764" s="298"/>
      <c r="P764" s="298"/>
      <c r="Q764" s="298"/>
      <c r="R764" s="298"/>
      <c r="S764" s="298"/>
      <c r="T764" s="298"/>
      <c r="U764" s="298"/>
      <c r="V764" s="298"/>
      <c r="W764" s="298"/>
      <c r="X764" s="298"/>
      <c r="Y764" s="298"/>
      <c r="Z764" s="298"/>
      <c r="AA764" s="298"/>
      <c r="AB764" s="298"/>
    </row>
    <row r="765" spans="1:28" ht="15" hidden="1" x14ac:dyDescent="0.2">
      <c r="A765" s="1371" t="s">
        <v>1527</v>
      </c>
      <c r="B765" s="1373"/>
      <c r="C765" s="1373"/>
      <c r="D765" s="1373"/>
      <c r="E765" s="1373"/>
      <c r="F765" s="1373"/>
      <c r="G765" s="1373"/>
      <c r="H765" s="1373"/>
      <c r="I765" s="1373">
        <v>1625000</v>
      </c>
      <c r="J765" s="1373"/>
      <c r="K765" s="298"/>
      <c r="L765" s="298"/>
      <c r="M765" s="298"/>
      <c r="N765" s="298"/>
      <c r="O765" s="298"/>
      <c r="P765" s="298"/>
      <c r="Q765" s="298"/>
      <c r="R765" s="298"/>
      <c r="S765" s="298"/>
      <c r="T765" s="298"/>
      <c r="U765" s="298"/>
      <c r="V765" s="298"/>
      <c r="W765" s="298"/>
      <c r="X765" s="298"/>
      <c r="Y765" s="298"/>
      <c r="Z765" s="298"/>
      <c r="AA765" s="298"/>
      <c r="AB765" s="298"/>
    </row>
    <row r="766" spans="1:28" ht="15" x14ac:dyDescent="0.2">
      <c r="A766" s="1371" t="s">
        <v>2062</v>
      </c>
      <c r="B766" s="1373"/>
      <c r="C766" s="1373"/>
      <c r="D766" s="1373"/>
      <c r="E766" s="1373"/>
      <c r="F766" s="1373"/>
      <c r="G766" s="1373"/>
      <c r="H766" s="1373">
        <f t="shared" ref="H766" si="106">SUM(H757:H765)</f>
        <v>0</v>
      </c>
      <c r="I766" s="1373">
        <v>19500</v>
      </c>
      <c r="J766" s="1373">
        <f>SUM(B766:I766)</f>
        <v>19500</v>
      </c>
      <c r="K766" s="298"/>
      <c r="L766" s="298"/>
      <c r="M766" s="298"/>
      <c r="N766" s="298"/>
      <c r="O766" s="298"/>
      <c r="P766" s="298"/>
      <c r="Q766" s="298"/>
      <c r="R766" s="298"/>
      <c r="S766" s="298"/>
      <c r="T766" s="298"/>
      <c r="U766" s="298"/>
      <c r="V766" s="298"/>
      <c r="W766" s="298"/>
      <c r="X766" s="298"/>
      <c r="Y766" s="298"/>
      <c r="Z766" s="298"/>
      <c r="AA766" s="298"/>
      <c r="AB766" s="298"/>
    </row>
    <row r="767" spans="1:28" ht="15" x14ac:dyDescent="0.2">
      <c r="A767" s="1371" t="s">
        <v>1117</v>
      </c>
      <c r="B767" s="1373"/>
      <c r="C767" s="1373"/>
      <c r="D767" s="1373"/>
      <c r="E767" s="1373"/>
      <c r="F767" s="1373"/>
      <c r="G767" s="1373"/>
      <c r="H767" s="1373"/>
      <c r="I767" s="1373">
        <v>500</v>
      </c>
      <c r="J767" s="1373">
        <f t="shared" si="105"/>
        <v>500</v>
      </c>
      <c r="K767" s="298"/>
      <c r="L767" s="298"/>
      <c r="M767" s="298"/>
      <c r="N767" s="298"/>
      <c r="O767" s="298"/>
      <c r="P767" s="298"/>
      <c r="Q767" s="298"/>
      <c r="R767" s="298"/>
      <c r="S767" s="298"/>
      <c r="T767" s="298"/>
      <c r="U767" s="298"/>
      <c r="V767" s="298"/>
      <c r="W767" s="298"/>
      <c r="X767" s="298"/>
      <c r="Y767" s="298"/>
      <c r="Z767" s="298"/>
      <c r="AA767" s="298"/>
      <c r="AB767" s="298"/>
    </row>
    <row r="768" spans="1:28" ht="15" hidden="1" x14ac:dyDescent="0.2">
      <c r="A768" s="1362" t="s">
        <v>876</v>
      </c>
      <c r="B768" s="1373"/>
      <c r="C768" s="1373"/>
      <c r="D768" s="1393"/>
      <c r="E768" s="1364"/>
      <c r="F768" s="1364"/>
      <c r="G768" s="1393"/>
      <c r="H768" s="1393"/>
      <c r="I768" s="1364">
        <v>24771000</v>
      </c>
      <c r="J768" s="1373"/>
      <c r="K768" s="298"/>
      <c r="L768" s="298"/>
      <c r="M768" s="298"/>
      <c r="N768" s="298"/>
      <c r="O768" s="298"/>
      <c r="P768" s="298"/>
      <c r="Q768" s="298"/>
      <c r="R768" s="298"/>
      <c r="S768" s="298"/>
      <c r="T768" s="298"/>
      <c r="U768" s="298"/>
      <c r="V768" s="298"/>
      <c r="W768" s="298"/>
      <c r="X768" s="298"/>
      <c r="Y768" s="298"/>
      <c r="Z768" s="298"/>
      <c r="AA768" s="298"/>
      <c r="AB768" s="298"/>
    </row>
    <row r="769" spans="1:28" ht="15" hidden="1" x14ac:dyDescent="0.2">
      <c r="A769" s="1362" t="s">
        <v>876</v>
      </c>
      <c r="B769" s="1373"/>
      <c r="C769" s="1373"/>
      <c r="D769" s="1393"/>
      <c r="E769" s="1364"/>
      <c r="F769" s="1364"/>
      <c r="G769" s="1393"/>
      <c r="H769" s="1393"/>
      <c r="I769" s="1364">
        <v>19027000</v>
      </c>
      <c r="J769" s="1373"/>
      <c r="K769" s="298"/>
      <c r="L769" s="298"/>
      <c r="M769" s="298"/>
      <c r="N769" s="298"/>
      <c r="O769" s="298"/>
      <c r="P769" s="298"/>
      <c r="Q769" s="298"/>
      <c r="R769" s="298"/>
      <c r="S769" s="298"/>
      <c r="T769" s="298"/>
      <c r="U769" s="298"/>
      <c r="V769" s="298"/>
      <c r="W769" s="298"/>
      <c r="X769" s="298"/>
      <c r="Y769" s="298"/>
      <c r="Z769" s="298"/>
      <c r="AA769" s="298"/>
      <c r="AB769" s="298"/>
    </row>
    <row r="770" spans="1:28" ht="15" hidden="1" x14ac:dyDescent="0.2">
      <c r="A770" s="1362" t="s">
        <v>876</v>
      </c>
      <c r="B770" s="1373"/>
      <c r="C770" s="1373"/>
      <c r="D770" s="1393"/>
      <c r="E770" s="1364"/>
      <c r="F770" s="1364"/>
      <c r="G770" s="1393"/>
      <c r="H770" s="1393"/>
      <c r="I770" s="1364">
        <v>22421000</v>
      </c>
      <c r="J770" s="1373"/>
      <c r="K770" s="298"/>
      <c r="L770" s="298"/>
      <c r="M770" s="298"/>
      <c r="N770" s="298"/>
      <c r="O770" s="298"/>
      <c r="P770" s="298"/>
      <c r="Q770" s="298"/>
      <c r="R770" s="298"/>
      <c r="S770" s="298"/>
      <c r="T770" s="298"/>
      <c r="U770" s="298"/>
      <c r="V770" s="298"/>
      <c r="W770" s="298"/>
      <c r="X770" s="298"/>
      <c r="Y770" s="298"/>
      <c r="Z770" s="298"/>
      <c r="AA770" s="298"/>
      <c r="AB770" s="298"/>
    </row>
    <row r="771" spans="1:28" ht="15" hidden="1" x14ac:dyDescent="0.2">
      <c r="A771" s="1362" t="s">
        <v>876</v>
      </c>
      <c r="B771" s="1373"/>
      <c r="C771" s="1373"/>
      <c r="D771" s="1393"/>
      <c r="E771" s="1364"/>
      <c r="F771" s="1364"/>
      <c r="G771" s="1393"/>
      <c r="H771" s="1393"/>
      <c r="I771" s="1364">
        <v>26010000</v>
      </c>
      <c r="J771" s="1373"/>
      <c r="K771" s="298"/>
      <c r="L771" s="298"/>
      <c r="M771" s="298"/>
      <c r="N771" s="298"/>
      <c r="O771" s="298"/>
      <c r="P771" s="298"/>
      <c r="Q771" s="298"/>
      <c r="R771" s="298"/>
      <c r="S771" s="298"/>
      <c r="T771" s="298"/>
      <c r="U771" s="298"/>
      <c r="V771" s="298"/>
      <c r="W771" s="298"/>
      <c r="X771" s="298"/>
      <c r="Y771" s="298"/>
      <c r="Z771" s="298"/>
      <c r="AA771" s="298"/>
      <c r="AB771" s="298"/>
    </row>
    <row r="772" spans="1:28" ht="15" x14ac:dyDescent="0.2">
      <c r="A772" s="1362" t="s">
        <v>2063</v>
      </c>
      <c r="B772" s="1373"/>
      <c r="C772" s="1373"/>
      <c r="D772" s="1373"/>
      <c r="E772" s="1373"/>
      <c r="F772" s="1373"/>
      <c r="G772" s="1373"/>
      <c r="H772" s="1373">
        <f t="shared" ref="H772" si="107">SUM(H768:H771)</f>
        <v>0</v>
      </c>
      <c r="I772" s="1373">
        <v>92229</v>
      </c>
      <c r="J772" s="1373">
        <f>SUM(B772:I772)</f>
        <v>92229</v>
      </c>
      <c r="K772" s="298"/>
      <c r="L772" s="298"/>
      <c r="M772" s="298"/>
      <c r="N772" s="298"/>
      <c r="O772" s="298"/>
      <c r="P772" s="298"/>
      <c r="Q772" s="298"/>
      <c r="R772" s="298"/>
      <c r="S772" s="298"/>
      <c r="T772" s="298"/>
      <c r="U772" s="298"/>
      <c r="V772" s="298"/>
      <c r="W772" s="298"/>
      <c r="X772" s="298"/>
      <c r="Y772" s="298"/>
      <c r="Z772" s="298"/>
      <c r="AA772" s="298"/>
      <c r="AB772" s="298"/>
    </row>
    <row r="773" spans="1:28" ht="15" x14ac:dyDescent="0.2">
      <c r="A773" s="1371" t="s">
        <v>2064</v>
      </c>
      <c r="B773" s="1373"/>
      <c r="C773" s="1373"/>
      <c r="D773" s="1373"/>
      <c r="E773" s="1373"/>
      <c r="F773" s="1373"/>
      <c r="G773" s="1373"/>
      <c r="H773" s="1373"/>
      <c r="I773" s="1373">
        <v>100</v>
      </c>
      <c r="J773" s="1373">
        <f t="shared" si="105"/>
        <v>100</v>
      </c>
      <c r="K773" s="298"/>
      <c r="L773" s="298"/>
      <c r="M773" s="298"/>
      <c r="N773" s="298"/>
      <c r="O773" s="298"/>
      <c r="P773" s="298"/>
      <c r="Q773" s="298"/>
      <c r="R773" s="298"/>
      <c r="S773" s="298"/>
      <c r="T773" s="298"/>
      <c r="U773" s="298"/>
      <c r="V773" s="298"/>
      <c r="W773" s="298"/>
      <c r="X773" s="298"/>
      <c r="Y773" s="298"/>
      <c r="Z773" s="298"/>
      <c r="AA773" s="298"/>
      <c r="AB773" s="298"/>
    </row>
    <row r="774" spans="1:28" ht="15" hidden="1" x14ac:dyDescent="0.2">
      <c r="A774" s="1426" t="s">
        <v>1118</v>
      </c>
      <c r="B774" s="1391"/>
      <c r="C774" s="1391"/>
      <c r="D774" s="1391"/>
      <c r="E774" s="1391"/>
      <c r="F774" s="1391"/>
      <c r="G774" s="1391"/>
      <c r="H774" s="1391"/>
      <c r="I774" s="1391"/>
      <c r="J774" s="1373">
        <f t="shared" si="105"/>
        <v>0</v>
      </c>
      <c r="K774" s="1392"/>
      <c r="L774" s="1392"/>
      <c r="M774" s="1392"/>
      <c r="N774" s="1392"/>
      <c r="O774" s="1392"/>
      <c r="P774" s="1392"/>
      <c r="Q774" s="1392"/>
      <c r="R774" s="1392"/>
      <c r="S774" s="1392"/>
      <c r="T774" s="1392"/>
      <c r="U774" s="1392"/>
      <c r="V774" s="1392"/>
      <c r="W774" s="1392"/>
      <c r="X774" s="1392"/>
      <c r="Y774" s="1392"/>
      <c r="Z774" s="1392"/>
      <c r="AA774" s="1392"/>
    </row>
    <row r="775" spans="1:28" ht="16.5" hidden="1" customHeight="1" x14ac:dyDescent="0.2">
      <c r="A775" s="1394" t="s">
        <v>2065</v>
      </c>
      <c r="B775" s="1373"/>
      <c r="C775" s="1373"/>
      <c r="D775" s="1393"/>
      <c r="E775" s="1364"/>
      <c r="F775" s="1364"/>
      <c r="G775" s="1393"/>
      <c r="H775" s="1393"/>
      <c r="I775" s="1364">
        <v>90000000</v>
      </c>
      <c r="J775" s="1373"/>
      <c r="K775" s="298"/>
      <c r="L775" s="298"/>
      <c r="M775" s="298"/>
      <c r="N775" s="298"/>
      <c r="O775" s="298"/>
      <c r="P775" s="298"/>
      <c r="Q775" s="298"/>
      <c r="R775" s="298"/>
      <c r="S775" s="298"/>
      <c r="T775" s="298"/>
      <c r="U775" s="298"/>
      <c r="V775" s="298"/>
      <c r="W775" s="298"/>
      <c r="X775" s="298"/>
      <c r="Y775" s="298"/>
      <c r="Z775" s="298"/>
      <c r="AA775" s="298"/>
      <c r="AB775" s="298"/>
    </row>
    <row r="776" spans="1:28" ht="16.5" hidden="1" customHeight="1" x14ac:dyDescent="0.2">
      <c r="A776" s="1394" t="s">
        <v>2065</v>
      </c>
      <c r="B776" s="1373"/>
      <c r="C776" s="1373"/>
      <c r="D776" s="1393"/>
      <c r="E776" s="1364"/>
      <c r="F776" s="1364"/>
      <c r="G776" s="1393"/>
      <c r="H776" s="1393"/>
      <c r="I776" s="1364">
        <v>7982684</v>
      </c>
      <c r="J776" s="1373"/>
      <c r="K776" s="298"/>
      <c r="L776" s="298"/>
      <c r="M776" s="298"/>
      <c r="N776" s="298"/>
      <c r="O776" s="298"/>
      <c r="P776" s="298"/>
      <c r="Q776" s="298"/>
      <c r="R776" s="298"/>
      <c r="S776" s="298"/>
      <c r="T776" s="298"/>
      <c r="U776" s="298"/>
      <c r="V776" s="298"/>
      <c r="W776" s="298"/>
      <c r="X776" s="298"/>
      <c r="Y776" s="298"/>
      <c r="Z776" s="298"/>
      <c r="AA776" s="298"/>
      <c r="AB776" s="298"/>
    </row>
    <row r="777" spans="1:28" ht="16.5" hidden="1" customHeight="1" x14ac:dyDescent="0.2">
      <c r="A777" s="1394" t="s">
        <v>2065</v>
      </c>
      <c r="B777" s="1373"/>
      <c r="C777" s="1373"/>
      <c r="D777" s="1393"/>
      <c r="E777" s="1364"/>
      <c r="F777" s="1364"/>
      <c r="G777" s="1393"/>
      <c r="H777" s="1393"/>
      <c r="I777" s="1364">
        <v>997835</v>
      </c>
      <c r="J777" s="1373"/>
      <c r="K777" s="298"/>
      <c r="L777" s="298"/>
      <c r="M777" s="298"/>
      <c r="N777" s="298"/>
      <c r="O777" s="298"/>
      <c r="P777" s="298"/>
      <c r="Q777" s="298"/>
      <c r="R777" s="298"/>
      <c r="S777" s="298"/>
      <c r="T777" s="298"/>
      <c r="U777" s="298"/>
      <c r="V777" s="298"/>
      <c r="W777" s="298"/>
      <c r="X777" s="298"/>
      <c r="Y777" s="298"/>
      <c r="Z777" s="298"/>
      <c r="AA777" s="298"/>
      <c r="AB777" s="298"/>
    </row>
    <row r="778" spans="1:28" ht="16.5" hidden="1" customHeight="1" x14ac:dyDescent="0.2">
      <c r="A778" s="1394" t="s">
        <v>2065</v>
      </c>
      <c r="B778" s="1373"/>
      <c r="C778" s="1373"/>
      <c r="D778" s="1393"/>
      <c r="E778" s="1364"/>
      <c r="F778" s="1364"/>
      <c r="G778" s="1393"/>
      <c r="H778" s="1393"/>
      <c r="I778" s="1364">
        <v>997835</v>
      </c>
      <c r="J778" s="1373"/>
      <c r="K778" s="298"/>
      <c r="L778" s="298"/>
      <c r="M778" s="298"/>
      <c r="N778" s="298"/>
      <c r="O778" s="298"/>
      <c r="P778" s="298"/>
      <c r="Q778" s="298"/>
      <c r="R778" s="298"/>
      <c r="S778" s="298"/>
      <c r="T778" s="298"/>
      <c r="U778" s="298"/>
      <c r="V778" s="298"/>
      <c r="W778" s="298"/>
      <c r="X778" s="298"/>
      <c r="Y778" s="298"/>
      <c r="Z778" s="298"/>
      <c r="AA778" s="298"/>
      <c r="AB778" s="298"/>
    </row>
    <row r="779" spans="1:28" ht="16.5" hidden="1" customHeight="1" x14ac:dyDescent="0.2">
      <c r="A779" s="1394" t="s">
        <v>2065</v>
      </c>
      <c r="B779" s="1373"/>
      <c r="C779" s="1373"/>
      <c r="D779" s="1393"/>
      <c r="E779" s="1364"/>
      <c r="F779" s="1364"/>
      <c r="G779" s="1393"/>
      <c r="H779" s="1393"/>
      <c r="I779" s="1364">
        <v>30000000</v>
      </c>
      <c r="J779" s="1373"/>
      <c r="K779" s="298"/>
      <c r="L779" s="298"/>
      <c r="M779" s="298"/>
      <c r="N779" s="298"/>
      <c r="O779" s="298"/>
      <c r="P779" s="298"/>
      <c r="Q779" s="298"/>
      <c r="R779" s="298"/>
      <c r="S779" s="298"/>
      <c r="T779" s="298"/>
      <c r="U779" s="298"/>
      <c r="V779" s="298"/>
      <c r="W779" s="298"/>
      <c r="X779" s="298"/>
      <c r="Y779" s="298"/>
      <c r="Z779" s="298"/>
      <c r="AA779" s="298"/>
      <c r="AB779" s="298"/>
    </row>
    <row r="780" spans="1:28" ht="16.5" hidden="1" customHeight="1" x14ac:dyDescent="0.2">
      <c r="A780" s="1394" t="s">
        <v>2065</v>
      </c>
      <c r="B780" s="1373"/>
      <c r="C780" s="1373"/>
      <c r="D780" s="1393"/>
      <c r="E780" s="1364"/>
      <c r="F780" s="1364"/>
      <c r="G780" s="1393"/>
      <c r="H780" s="1393"/>
      <c r="I780" s="1364">
        <v>30000000</v>
      </c>
      <c r="J780" s="1373"/>
      <c r="K780" s="298"/>
      <c r="L780" s="298"/>
      <c r="M780" s="298"/>
      <c r="N780" s="298"/>
      <c r="O780" s="298"/>
      <c r="P780" s="298"/>
      <c r="Q780" s="298"/>
      <c r="R780" s="298"/>
      <c r="S780" s="298"/>
      <c r="T780" s="298"/>
      <c r="U780" s="298"/>
      <c r="V780" s="298"/>
      <c r="W780" s="298"/>
      <c r="X780" s="298"/>
      <c r="Y780" s="298"/>
      <c r="Z780" s="298"/>
      <c r="AA780" s="298"/>
      <c r="AB780" s="298"/>
    </row>
    <row r="781" spans="1:28" ht="16.5" hidden="1" customHeight="1" x14ac:dyDescent="0.2">
      <c r="A781" s="1394" t="s">
        <v>2065</v>
      </c>
      <c r="B781" s="1373"/>
      <c r="C781" s="1373"/>
      <c r="D781" s="1393"/>
      <c r="E781" s="1364"/>
      <c r="F781" s="1364"/>
      <c r="G781" s="1393"/>
      <c r="H781" s="1393"/>
      <c r="I781" s="1364">
        <v>30000000</v>
      </c>
      <c r="J781" s="1373"/>
      <c r="K781" s="298"/>
      <c r="L781" s="298"/>
      <c r="M781" s="298"/>
      <c r="N781" s="298"/>
      <c r="O781" s="298"/>
      <c r="P781" s="298"/>
      <c r="Q781" s="298"/>
      <c r="R781" s="298"/>
      <c r="S781" s="298"/>
      <c r="T781" s="298"/>
      <c r="U781" s="298"/>
      <c r="V781" s="298"/>
      <c r="W781" s="298"/>
      <c r="X781" s="298"/>
      <c r="Y781" s="298"/>
      <c r="Z781" s="298"/>
      <c r="AA781" s="298"/>
      <c r="AB781" s="298"/>
    </row>
    <row r="782" spans="1:28" ht="16.5" hidden="1" customHeight="1" x14ac:dyDescent="0.2">
      <c r="A782" s="1394" t="s">
        <v>2065</v>
      </c>
      <c r="B782" s="1373"/>
      <c r="C782" s="1373"/>
      <c r="D782" s="1393"/>
      <c r="E782" s="1364"/>
      <c r="F782" s="1364"/>
      <c r="G782" s="1393"/>
      <c r="H782" s="1393"/>
      <c r="I782" s="1364">
        <v>30000000</v>
      </c>
      <c r="J782" s="1373"/>
      <c r="K782" s="298"/>
      <c r="L782" s="298"/>
      <c r="M782" s="298"/>
      <c r="N782" s="298"/>
      <c r="O782" s="298"/>
      <c r="P782" s="298"/>
      <c r="Q782" s="298"/>
      <c r="R782" s="298"/>
      <c r="S782" s="298"/>
      <c r="T782" s="298"/>
      <c r="U782" s="298"/>
      <c r="V782" s="298"/>
      <c r="W782" s="298"/>
      <c r="X782" s="298"/>
      <c r="Y782" s="298"/>
      <c r="Z782" s="298"/>
      <c r="AA782" s="298"/>
      <c r="AB782" s="298"/>
    </row>
    <row r="783" spans="1:28" ht="16.5" hidden="1" customHeight="1" x14ac:dyDescent="0.2">
      <c r="A783" s="1394" t="s">
        <v>2065</v>
      </c>
      <c r="B783" s="1373"/>
      <c r="C783" s="1373"/>
      <c r="D783" s="1393"/>
      <c r="E783" s="1364"/>
      <c r="F783" s="1364"/>
      <c r="G783" s="1393"/>
      <c r="H783" s="1393"/>
      <c r="I783" s="1364">
        <v>30000000</v>
      </c>
      <c r="J783" s="1373"/>
      <c r="K783" s="298"/>
      <c r="L783" s="298"/>
      <c r="M783" s="298"/>
      <c r="N783" s="298"/>
      <c r="O783" s="298"/>
      <c r="P783" s="298"/>
      <c r="Q783" s="298"/>
      <c r="R783" s="298"/>
      <c r="S783" s="298"/>
      <c r="T783" s="298"/>
      <c r="U783" s="298"/>
      <c r="V783" s="298"/>
      <c r="W783" s="298"/>
      <c r="X783" s="298"/>
      <c r="Y783" s="298"/>
      <c r="Z783" s="298"/>
      <c r="AA783" s="298"/>
      <c r="AB783" s="298"/>
    </row>
    <row r="784" spans="1:28" ht="16.5" hidden="1" customHeight="1" x14ac:dyDescent="0.2">
      <c r="A784" s="1394" t="s">
        <v>2065</v>
      </c>
      <c r="B784" s="1373"/>
      <c r="C784" s="1373"/>
      <c r="D784" s="1393"/>
      <c r="E784" s="1364"/>
      <c r="F784" s="1364"/>
      <c r="G784" s="1393"/>
      <c r="H784" s="1393"/>
      <c r="I784" s="1364">
        <v>30000000</v>
      </c>
      <c r="J784" s="1373"/>
      <c r="K784" s="298"/>
      <c r="L784" s="298"/>
      <c r="M784" s="298"/>
      <c r="N784" s="298"/>
      <c r="O784" s="298"/>
      <c r="P784" s="298"/>
      <c r="Q784" s="298"/>
      <c r="R784" s="298"/>
      <c r="S784" s="298"/>
      <c r="T784" s="298"/>
      <c r="U784" s="298"/>
      <c r="V784" s="298"/>
      <c r="W784" s="298"/>
      <c r="X784" s="298"/>
      <c r="Y784" s="298"/>
      <c r="Z784" s="298"/>
      <c r="AA784" s="298"/>
      <c r="AB784" s="298"/>
    </row>
    <row r="785" spans="1:28" ht="16.5" hidden="1" customHeight="1" x14ac:dyDescent="0.2">
      <c r="A785" s="1394" t="s">
        <v>2065</v>
      </c>
      <c r="B785" s="1373"/>
      <c r="C785" s="1373"/>
      <c r="D785" s="1393"/>
      <c r="E785" s="1364"/>
      <c r="F785" s="1364"/>
      <c r="G785" s="1393"/>
      <c r="H785" s="1393"/>
      <c r="I785" s="1364">
        <v>997836</v>
      </c>
      <c r="J785" s="1373"/>
      <c r="K785" s="298"/>
      <c r="L785" s="298"/>
      <c r="M785" s="298"/>
      <c r="N785" s="298"/>
      <c r="O785" s="298"/>
      <c r="P785" s="298"/>
      <c r="Q785" s="298"/>
      <c r="R785" s="298"/>
      <c r="S785" s="298"/>
      <c r="T785" s="298"/>
      <c r="U785" s="298"/>
      <c r="V785" s="298"/>
      <c r="W785" s="298"/>
      <c r="X785" s="298"/>
      <c r="Y785" s="298"/>
      <c r="Z785" s="298"/>
      <c r="AA785" s="298"/>
      <c r="AB785" s="298"/>
    </row>
    <row r="786" spans="1:28" ht="16.5" hidden="1" customHeight="1" x14ac:dyDescent="0.2">
      <c r="A786" s="1394" t="s">
        <v>2065</v>
      </c>
      <c r="B786" s="1373"/>
      <c r="C786" s="1373"/>
      <c r="D786" s="1393"/>
      <c r="E786" s="1364"/>
      <c r="F786" s="1364"/>
      <c r="G786" s="1393"/>
      <c r="H786" s="1393"/>
      <c r="I786" s="1364">
        <v>30000000</v>
      </c>
      <c r="J786" s="1373"/>
      <c r="K786" s="298"/>
      <c r="L786" s="298"/>
      <c r="M786" s="298"/>
      <c r="N786" s="298"/>
      <c r="O786" s="298"/>
      <c r="P786" s="298"/>
      <c r="Q786" s="298"/>
      <c r="R786" s="298"/>
      <c r="S786" s="298"/>
      <c r="T786" s="298"/>
      <c r="U786" s="298"/>
      <c r="V786" s="298"/>
      <c r="W786" s="298"/>
      <c r="X786" s="298"/>
      <c r="Y786" s="298"/>
      <c r="Z786" s="298"/>
      <c r="AA786" s="298"/>
      <c r="AB786" s="298"/>
    </row>
    <row r="787" spans="1:28" ht="16.5" hidden="1" customHeight="1" x14ac:dyDescent="0.2">
      <c r="A787" s="1394" t="s">
        <v>2065</v>
      </c>
      <c r="B787" s="1373"/>
      <c r="C787" s="1373"/>
      <c r="D787" s="1393"/>
      <c r="E787" s="1364"/>
      <c r="F787" s="1364"/>
      <c r="G787" s="1393"/>
      <c r="H787" s="1393"/>
      <c r="I787" s="1364">
        <v>394400712</v>
      </c>
      <c r="J787" s="1373"/>
      <c r="K787" s="298"/>
      <c r="L787" s="298"/>
      <c r="M787" s="298"/>
      <c r="N787" s="298"/>
      <c r="O787" s="298"/>
      <c r="P787" s="298"/>
      <c r="Q787" s="298"/>
      <c r="R787" s="298"/>
      <c r="S787" s="298"/>
      <c r="T787" s="298"/>
      <c r="U787" s="298"/>
      <c r="V787" s="298"/>
      <c r="W787" s="298"/>
      <c r="X787" s="298"/>
      <c r="Y787" s="298"/>
      <c r="Z787" s="298"/>
      <c r="AA787" s="298"/>
      <c r="AB787" s="298"/>
    </row>
    <row r="788" spans="1:28" ht="16.5" hidden="1" customHeight="1" x14ac:dyDescent="0.2">
      <c r="A788" s="1394" t="s">
        <v>2065</v>
      </c>
      <c r="B788" s="1373"/>
      <c r="C788" s="1373"/>
      <c r="D788" s="1393"/>
      <c r="E788" s="1364"/>
      <c r="F788" s="1364"/>
      <c r="G788" s="1393"/>
      <c r="H788" s="1393"/>
      <c r="I788" s="1364">
        <v>997836</v>
      </c>
      <c r="J788" s="1373"/>
      <c r="K788" s="298"/>
      <c r="L788" s="298"/>
      <c r="M788" s="298"/>
      <c r="N788" s="298"/>
      <c r="O788" s="298"/>
      <c r="P788" s="298"/>
      <c r="Q788" s="298"/>
      <c r="R788" s="298"/>
      <c r="S788" s="298"/>
      <c r="T788" s="298"/>
      <c r="U788" s="298"/>
      <c r="V788" s="298"/>
      <c r="W788" s="298"/>
      <c r="X788" s="298"/>
      <c r="Y788" s="298"/>
      <c r="Z788" s="298"/>
      <c r="AA788" s="298"/>
      <c r="AB788" s="298"/>
    </row>
    <row r="789" spans="1:28" ht="16.5" hidden="1" customHeight="1" x14ac:dyDescent="0.2">
      <c r="A789" s="1394" t="s">
        <v>2065</v>
      </c>
      <c r="B789" s="1373"/>
      <c r="C789" s="1373"/>
      <c r="D789" s="1393"/>
      <c r="E789" s="1364"/>
      <c r="F789" s="1364"/>
      <c r="G789" s="1393"/>
      <c r="H789" s="1393"/>
      <c r="I789" s="1364">
        <v>30000000</v>
      </c>
      <c r="J789" s="1373"/>
      <c r="K789" s="298"/>
      <c r="L789" s="298"/>
      <c r="M789" s="298"/>
      <c r="N789" s="298"/>
      <c r="O789" s="298"/>
      <c r="P789" s="298"/>
      <c r="Q789" s="298"/>
      <c r="R789" s="298"/>
      <c r="S789" s="298"/>
      <c r="T789" s="298"/>
      <c r="U789" s="298"/>
      <c r="V789" s="298"/>
      <c r="W789" s="298"/>
      <c r="X789" s="298"/>
      <c r="Y789" s="298"/>
      <c r="Z789" s="298"/>
      <c r="AA789" s="298"/>
      <c r="AB789" s="298"/>
    </row>
    <row r="790" spans="1:28" ht="16.5" hidden="1" customHeight="1" x14ac:dyDescent="0.2">
      <c r="A790" s="1394" t="s">
        <v>2065</v>
      </c>
      <c r="B790" s="1373"/>
      <c r="C790" s="1373"/>
      <c r="D790" s="1393"/>
      <c r="E790" s="1364"/>
      <c r="F790" s="1364"/>
      <c r="G790" s="1393"/>
      <c r="H790" s="1393"/>
      <c r="I790" s="1364">
        <v>364400712</v>
      </c>
      <c r="J790" s="1373"/>
      <c r="K790" s="298"/>
      <c r="L790" s="298"/>
      <c r="M790" s="298"/>
      <c r="N790" s="298"/>
      <c r="O790" s="298"/>
      <c r="P790" s="298"/>
      <c r="Q790" s="298"/>
      <c r="R790" s="298"/>
      <c r="S790" s="298"/>
      <c r="T790" s="298"/>
      <c r="U790" s="298"/>
      <c r="V790" s="298"/>
      <c r="W790" s="298"/>
      <c r="X790" s="298"/>
      <c r="Y790" s="298"/>
      <c r="Z790" s="298"/>
      <c r="AA790" s="298"/>
      <c r="AB790" s="298"/>
    </row>
    <row r="791" spans="1:28" ht="16.5" customHeight="1" x14ac:dyDescent="0.2">
      <c r="A791" s="1394" t="s">
        <v>2066</v>
      </c>
      <c r="B791" s="1373"/>
      <c r="C791" s="1373"/>
      <c r="D791" s="1373"/>
      <c r="E791" s="1373"/>
      <c r="F791" s="1373"/>
      <c r="G791" s="1373"/>
      <c r="H791" s="1373">
        <f t="shared" ref="H791" si="108">SUM(H775:H790)</f>
        <v>0</v>
      </c>
      <c r="I791" s="1373">
        <v>1100775</v>
      </c>
      <c r="J791" s="1373">
        <f>SUM(B791:I791)</f>
        <v>1100775</v>
      </c>
      <c r="K791" s="298"/>
      <c r="L791" s="298"/>
      <c r="M791" s="298"/>
      <c r="N791" s="298"/>
      <c r="O791" s="298"/>
      <c r="P791" s="298"/>
      <c r="Q791" s="298"/>
      <c r="R791" s="298"/>
      <c r="S791" s="298"/>
      <c r="T791" s="298"/>
      <c r="U791" s="298"/>
      <c r="V791" s="298"/>
      <c r="W791" s="298"/>
      <c r="X791" s="298"/>
      <c r="Y791" s="298"/>
      <c r="Z791" s="298"/>
      <c r="AA791" s="298"/>
      <c r="AB791" s="298"/>
    </row>
    <row r="792" spans="1:28" ht="32.25" hidden="1" customHeight="1" x14ac:dyDescent="0.2">
      <c r="A792" s="1395" t="s">
        <v>2067</v>
      </c>
      <c r="B792" s="1373"/>
      <c r="C792" s="1373"/>
      <c r="D792" s="1393"/>
      <c r="E792" s="1364"/>
      <c r="F792" s="1364"/>
      <c r="G792" s="1393"/>
      <c r="H792" s="1393"/>
      <c r="I792" s="1364">
        <v>12148500</v>
      </c>
      <c r="J792" s="1373"/>
      <c r="K792" s="298"/>
      <c r="L792" s="298"/>
      <c r="M792" s="298"/>
      <c r="N792" s="298"/>
      <c r="O792" s="298"/>
      <c r="P792" s="298"/>
      <c r="Q792" s="298"/>
      <c r="R792" s="298"/>
      <c r="S792" s="298"/>
      <c r="T792" s="298"/>
      <c r="U792" s="298"/>
      <c r="V792" s="298"/>
      <c r="W792" s="298"/>
      <c r="X792" s="298"/>
      <c r="Y792" s="298"/>
      <c r="Z792" s="298"/>
      <c r="AA792" s="298"/>
      <c r="AB792" s="298"/>
    </row>
    <row r="793" spans="1:28" ht="30" hidden="1" x14ac:dyDescent="0.2">
      <c r="A793" s="1395" t="s">
        <v>2067</v>
      </c>
      <c r="B793" s="1373"/>
      <c r="C793" s="1373"/>
      <c r="D793" s="1373"/>
      <c r="E793" s="1373"/>
      <c r="F793" s="1373"/>
      <c r="G793" s="1373"/>
      <c r="H793" s="1373"/>
      <c r="I793" s="1373">
        <v>12148500</v>
      </c>
      <c r="J793" s="1373"/>
      <c r="K793" s="298"/>
      <c r="L793" s="298"/>
      <c r="M793" s="298"/>
      <c r="N793" s="298"/>
      <c r="O793" s="298"/>
      <c r="P793" s="298"/>
      <c r="Q793" s="298"/>
      <c r="R793" s="298"/>
      <c r="S793" s="298"/>
      <c r="T793" s="298"/>
      <c r="U793" s="298"/>
      <c r="V793" s="298"/>
      <c r="W793" s="298"/>
      <c r="X793" s="298"/>
      <c r="Y793" s="298"/>
      <c r="Z793" s="298"/>
      <c r="AA793" s="298"/>
      <c r="AB793" s="298"/>
    </row>
    <row r="794" spans="1:28" ht="30" x14ac:dyDescent="0.2">
      <c r="A794" s="1395" t="s">
        <v>2068</v>
      </c>
      <c r="B794" s="1373"/>
      <c r="C794" s="1373"/>
      <c r="D794" s="1373"/>
      <c r="E794" s="1373"/>
      <c r="F794" s="1373"/>
      <c r="G794" s="1373"/>
      <c r="H794" s="1373">
        <f t="shared" ref="H794" si="109">SUM(H792:H793)</f>
        <v>0</v>
      </c>
      <c r="I794" s="1373">
        <v>24297</v>
      </c>
      <c r="J794" s="1373">
        <f>SUM(B794:I794)</f>
        <v>24297</v>
      </c>
      <c r="K794" s="298"/>
      <c r="L794" s="298"/>
      <c r="M794" s="298"/>
      <c r="N794" s="298"/>
      <c r="O794" s="298"/>
      <c r="P794" s="298"/>
      <c r="Q794" s="298"/>
      <c r="R794" s="298"/>
      <c r="S794" s="298"/>
      <c r="T794" s="298"/>
      <c r="U794" s="298"/>
      <c r="V794" s="298"/>
      <c r="W794" s="298"/>
      <c r="X794" s="298"/>
      <c r="Y794" s="298"/>
      <c r="Z794" s="298"/>
      <c r="AA794" s="298"/>
      <c r="AB794" s="298"/>
    </row>
    <row r="795" spans="1:28" ht="15" hidden="1" x14ac:dyDescent="0.2">
      <c r="A795" s="1362" t="s">
        <v>1204</v>
      </c>
      <c r="B795" s="1373"/>
      <c r="C795" s="1373"/>
      <c r="D795" s="1393"/>
      <c r="E795" s="1364"/>
      <c r="F795" s="1364"/>
      <c r="G795" s="1393"/>
      <c r="H795" s="1393"/>
      <c r="I795" s="1364">
        <v>61000000</v>
      </c>
      <c r="J795" s="1373"/>
      <c r="K795" s="298"/>
      <c r="L795" s="298"/>
      <c r="M795" s="298"/>
      <c r="N795" s="298"/>
      <c r="O795" s="298"/>
      <c r="P795" s="298"/>
      <c r="Q795" s="298"/>
      <c r="R795" s="298"/>
      <c r="S795" s="298"/>
      <c r="T795" s="298"/>
      <c r="U795" s="298"/>
      <c r="V795" s="298"/>
      <c r="W795" s="298"/>
      <c r="X795" s="298"/>
      <c r="Y795" s="298"/>
      <c r="Z795" s="298"/>
      <c r="AA795" s="298"/>
      <c r="AB795" s="298"/>
    </row>
    <row r="796" spans="1:28" ht="15" hidden="1" x14ac:dyDescent="0.2">
      <c r="A796" s="1362" t="s">
        <v>1204</v>
      </c>
      <c r="B796" s="1373"/>
      <c r="C796" s="1373"/>
      <c r="D796" s="1393"/>
      <c r="E796" s="1364"/>
      <c r="F796" s="1364"/>
      <c r="G796" s="1393"/>
      <c r="H796" s="1393"/>
      <c r="I796" s="1364">
        <v>4000000</v>
      </c>
      <c r="J796" s="1373"/>
      <c r="K796" s="298"/>
      <c r="L796" s="298"/>
      <c r="M796" s="298"/>
      <c r="N796" s="298"/>
      <c r="O796" s="298"/>
      <c r="P796" s="298"/>
      <c r="Q796" s="298"/>
      <c r="R796" s="298"/>
      <c r="S796" s="298"/>
      <c r="T796" s="298"/>
      <c r="U796" s="298"/>
      <c r="V796" s="298"/>
      <c r="W796" s="298"/>
      <c r="X796" s="298"/>
      <c r="Y796" s="298"/>
      <c r="Z796" s="298"/>
      <c r="AA796" s="298"/>
      <c r="AB796" s="298"/>
    </row>
    <row r="797" spans="1:28" ht="15" hidden="1" x14ac:dyDescent="0.2">
      <c r="A797" s="1362" t="s">
        <v>1204</v>
      </c>
      <c r="B797" s="1373"/>
      <c r="C797" s="1373"/>
      <c r="D797" s="1393"/>
      <c r="E797" s="1364"/>
      <c r="F797" s="1364"/>
      <c r="G797" s="1393"/>
      <c r="H797" s="1393"/>
      <c r="I797" s="1364">
        <v>6000000</v>
      </c>
      <c r="J797" s="1373"/>
      <c r="K797" s="298"/>
      <c r="L797" s="298"/>
      <c r="M797" s="298"/>
      <c r="N797" s="298"/>
      <c r="O797" s="298"/>
      <c r="P797" s="298"/>
      <c r="Q797" s="298"/>
      <c r="R797" s="298"/>
      <c r="S797" s="298"/>
      <c r="T797" s="298"/>
      <c r="U797" s="298"/>
      <c r="V797" s="298"/>
      <c r="W797" s="298"/>
      <c r="X797" s="298"/>
      <c r="Y797" s="298"/>
      <c r="Z797" s="298"/>
      <c r="AA797" s="298"/>
      <c r="AB797" s="298"/>
    </row>
    <row r="798" spans="1:28" ht="15" hidden="1" x14ac:dyDescent="0.2">
      <c r="A798" s="1362" t="s">
        <v>1204</v>
      </c>
      <c r="B798" s="1373"/>
      <c r="C798" s="1373"/>
      <c r="D798" s="1393"/>
      <c r="E798" s="1364"/>
      <c r="F798" s="1364"/>
      <c r="G798" s="1393"/>
      <c r="H798" s="1393"/>
      <c r="I798" s="1364">
        <v>6000000</v>
      </c>
      <c r="J798" s="1373"/>
      <c r="K798" s="298"/>
      <c r="L798" s="298"/>
      <c r="M798" s="298"/>
      <c r="N798" s="298"/>
      <c r="O798" s="298"/>
      <c r="P798" s="298"/>
      <c r="Q798" s="298"/>
      <c r="R798" s="298"/>
      <c r="S798" s="298"/>
      <c r="T798" s="298"/>
      <c r="U798" s="298"/>
      <c r="V798" s="298"/>
      <c r="W798" s="298"/>
      <c r="X798" s="298"/>
      <c r="Y798" s="298"/>
      <c r="Z798" s="298"/>
      <c r="AA798" s="298"/>
      <c r="AB798" s="298"/>
    </row>
    <row r="799" spans="1:28" ht="15" hidden="1" x14ac:dyDescent="0.2">
      <c r="A799" s="1362" t="s">
        <v>1204</v>
      </c>
      <c r="B799" s="1373"/>
      <c r="C799" s="1373"/>
      <c r="D799" s="1393"/>
      <c r="E799" s="1364"/>
      <c r="F799" s="1364"/>
      <c r="G799" s="1393"/>
      <c r="H799" s="1393"/>
      <c r="I799" s="1364">
        <v>6000000</v>
      </c>
      <c r="J799" s="1373"/>
      <c r="K799" s="298"/>
      <c r="L799" s="298"/>
      <c r="M799" s="298"/>
      <c r="N799" s="298"/>
      <c r="O799" s="298"/>
      <c r="P799" s="298"/>
      <c r="Q799" s="298"/>
      <c r="R799" s="298"/>
      <c r="S799" s="298"/>
      <c r="T799" s="298"/>
      <c r="U799" s="298"/>
      <c r="V799" s="298"/>
      <c r="W799" s="298"/>
      <c r="X799" s="298"/>
      <c r="Y799" s="298"/>
      <c r="Z799" s="298"/>
      <c r="AA799" s="298"/>
      <c r="AB799" s="298"/>
    </row>
    <row r="800" spans="1:28" ht="15" hidden="1" x14ac:dyDescent="0.2">
      <c r="A800" s="1362" t="s">
        <v>1204</v>
      </c>
      <c r="B800" s="1373"/>
      <c r="C800" s="1373"/>
      <c r="D800" s="1393"/>
      <c r="E800" s="1364"/>
      <c r="F800" s="1364"/>
      <c r="G800" s="1393"/>
      <c r="H800" s="1393"/>
      <c r="I800" s="1364">
        <v>6000000</v>
      </c>
      <c r="J800" s="1373"/>
      <c r="K800" s="298"/>
      <c r="L800" s="298"/>
      <c r="M800" s="298"/>
      <c r="N800" s="298"/>
      <c r="O800" s="298"/>
      <c r="P800" s="298"/>
      <c r="Q800" s="298"/>
      <c r="R800" s="298"/>
      <c r="S800" s="298"/>
      <c r="T800" s="298"/>
      <c r="U800" s="298"/>
      <c r="V800" s="298"/>
      <c r="W800" s="298"/>
      <c r="X800" s="298"/>
      <c r="Y800" s="298"/>
      <c r="Z800" s="298"/>
      <c r="AA800" s="298"/>
      <c r="AB800" s="298"/>
    </row>
    <row r="801" spans="1:28" ht="15" hidden="1" x14ac:dyDescent="0.2">
      <c r="A801" s="1362" t="s">
        <v>1204</v>
      </c>
      <c r="B801" s="1373"/>
      <c r="C801" s="1373"/>
      <c r="D801" s="1393"/>
      <c r="E801" s="1364"/>
      <c r="F801" s="1364"/>
      <c r="G801" s="1393"/>
      <c r="H801" s="1393"/>
      <c r="I801" s="1364">
        <v>6000000</v>
      </c>
      <c r="J801" s="1373"/>
      <c r="K801" s="298"/>
      <c r="L801" s="298"/>
      <c r="M801" s="298"/>
      <c r="N801" s="298"/>
      <c r="O801" s="298"/>
      <c r="P801" s="298"/>
      <c r="Q801" s="298"/>
      <c r="R801" s="298"/>
      <c r="S801" s="298"/>
      <c r="T801" s="298"/>
      <c r="U801" s="298"/>
      <c r="V801" s="298"/>
      <c r="W801" s="298"/>
      <c r="X801" s="298"/>
      <c r="Y801" s="298"/>
      <c r="Z801" s="298"/>
      <c r="AA801" s="298"/>
      <c r="AB801" s="298"/>
    </row>
    <row r="802" spans="1:28" ht="15" hidden="1" x14ac:dyDescent="0.2">
      <c r="A802" s="1362" t="s">
        <v>1204</v>
      </c>
      <c r="B802" s="1373"/>
      <c r="C802" s="1373"/>
      <c r="D802" s="1393"/>
      <c r="E802" s="1364"/>
      <c r="F802" s="1364"/>
      <c r="G802" s="1393"/>
      <c r="H802" s="1393"/>
      <c r="I802" s="1364">
        <v>6000000</v>
      </c>
      <c r="J802" s="1373"/>
      <c r="K802" s="298"/>
      <c r="L802" s="298"/>
      <c r="M802" s="298"/>
      <c r="N802" s="298"/>
      <c r="O802" s="298"/>
      <c r="P802" s="298"/>
      <c r="Q802" s="298"/>
      <c r="R802" s="298"/>
      <c r="S802" s="298"/>
      <c r="T802" s="298"/>
      <c r="U802" s="298"/>
      <c r="V802" s="298"/>
      <c r="W802" s="298"/>
      <c r="X802" s="298"/>
      <c r="Y802" s="298"/>
      <c r="Z802" s="298"/>
      <c r="AA802" s="298"/>
      <c r="AB802" s="298"/>
    </row>
    <row r="803" spans="1:28" ht="15" hidden="1" x14ac:dyDescent="0.2">
      <c r="A803" s="1362" t="s">
        <v>1204</v>
      </c>
      <c r="B803" s="1373"/>
      <c r="C803" s="1373"/>
      <c r="D803" s="1393"/>
      <c r="E803" s="1364"/>
      <c r="F803" s="1364"/>
      <c r="G803" s="1393"/>
      <c r="H803" s="1393"/>
      <c r="I803" s="1364">
        <v>6000000</v>
      </c>
      <c r="J803" s="1373"/>
      <c r="K803" s="298"/>
      <c r="L803" s="298"/>
      <c r="M803" s="298"/>
      <c r="N803" s="298"/>
      <c r="O803" s="298"/>
      <c r="P803" s="298"/>
      <c r="Q803" s="298"/>
      <c r="R803" s="298"/>
      <c r="S803" s="298"/>
      <c r="T803" s="298"/>
      <c r="U803" s="298"/>
      <c r="V803" s="298"/>
      <c r="W803" s="298"/>
      <c r="X803" s="298"/>
      <c r="Y803" s="298"/>
      <c r="Z803" s="298"/>
      <c r="AA803" s="298"/>
      <c r="AB803" s="298"/>
    </row>
    <row r="804" spans="1:28" ht="15" hidden="1" x14ac:dyDescent="0.2">
      <c r="A804" s="1362" t="s">
        <v>1204</v>
      </c>
      <c r="B804" s="1373"/>
      <c r="C804" s="1373"/>
      <c r="D804" s="1393"/>
      <c r="E804" s="1364"/>
      <c r="F804" s="1364"/>
      <c r="G804" s="1393"/>
      <c r="H804" s="1393"/>
      <c r="I804" s="1364">
        <v>6000000</v>
      </c>
      <c r="J804" s="1373"/>
      <c r="K804" s="298"/>
      <c r="L804" s="298"/>
      <c r="M804" s="298"/>
      <c r="N804" s="298"/>
      <c r="O804" s="298"/>
      <c r="P804" s="298"/>
      <c r="Q804" s="298"/>
      <c r="R804" s="298"/>
      <c r="S804" s="298"/>
      <c r="T804" s="298"/>
      <c r="U804" s="298"/>
      <c r="V804" s="298"/>
      <c r="W804" s="298"/>
      <c r="X804" s="298"/>
      <c r="Y804" s="298"/>
      <c r="Z804" s="298"/>
      <c r="AA804" s="298"/>
      <c r="AB804" s="298"/>
    </row>
    <row r="805" spans="1:28" ht="15" x14ac:dyDescent="0.2">
      <c r="A805" s="1362" t="s">
        <v>2069</v>
      </c>
      <c r="B805" s="1373"/>
      <c r="C805" s="1373"/>
      <c r="D805" s="1373"/>
      <c r="E805" s="1373"/>
      <c r="F805" s="1373"/>
      <c r="G805" s="1373"/>
      <c r="H805" s="1373">
        <f t="shared" ref="H805" si="110">SUM(H795:H804)</f>
        <v>0</v>
      </c>
      <c r="I805" s="1373">
        <v>113000</v>
      </c>
      <c r="J805" s="1373">
        <f>SUM(B805:I805)</f>
        <v>113000</v>
      </c>
      <c r="K805" s="298"/>
      <c r="L805" s="298"/>
      <c r="M805" s="298"/>
      <c r="N805" s="298"/>
      <c r="O805" s="298"/>
      <c r="P805" s="298"/>
      <c r="Q805" s="298"/>
      <c r="R805" s="298"/>
      <c r="S805" s="298"/>
      <c r="T805" s="298"/>
      <c r="U805" s="298"/>
      <c r="V805" s="298"/>
      <c r="W805" s="298"/>
      <c r="X805" s="298"/>
      <c r="Y805" s="298"/>
      <c r="Z805" s="298"/>
      <c r="AA805" s="298"/>
      <c r="AB805" s="298"/>
    </row>
    <row r="806" spans="1:28" ht="15" hidden="1" x14ac:dyDescent="0.2">
      <c r="A806" s="1395" t="s">
        <v>1135</v>
      </c>
      <c r="B806" s="1373"/>
      <c r="C806" s="1373"/>
      <c r="D806" s="1393"/>
      <c r="E806" s="1364"/>
      <c r="F806" s="1364"/>
      <c r="G806" s="1393"/>
      <c r="H806" s="1393"/>
      <c r="I806" s="1364">
        <v>30000000</v>
      </c>
      <c r="J806" s="1373"/>
      <c r="K806" s="298"/>
      <c r="L806" s="298"/>
      <c r="M806" s="298"/>
      <c r="N806" s="298"/>
      <c r="O806" s="298"/>
      <c r="P806" s="298"/>
      <c r="Q806" s="298"/>
      <c r="R806" s="298"/>
      <c r="S806" s="298"/>
      <c r="T806" s="298"/>
      <c r="U806" s="298"/>
      <c r="V806" s="298"/>
      <c r="W806" s="298"/>
      <c r="X806" s="298"/>
      <c r="Y806" s="298"/>
      <c r="Z806" s="298"/>
      <c r="AA806" s="298"/>
      <c r="AB806" s="298"/>
    </row>
    <row r="807" spans="1:28" ht="16.149999999999999" hidden="1" customHeight="1" x14ac:dyDescent="0.2">
      <c r="A807" s="1395" t="s">
        <v>1135</v>
      </c>
      <c r="B807" s="1373"/>
      <c r="C807" s="1373"/>
      <c r="D807" s="1373"/>
      <c r="E807" s="1373"/>
      <c r="F807" s="1373"/>
      <c r="G807" s="1373"/>
      <c r="H807" s="1373"/>
      <c r="I807" s="1373">
        <v>110000000</v>
      </c>
      <c r="J807" s="1373"/>
      <c r="K807" s="298"/>
      <c r="L807" s="298"/>
      <c r="M807" s="298"/>
      <c r="N807" s="298"/>
      <c r="O807" s="298"/>
      <c r="P807" s="298"/>
      <c r="Q807" s="298"/>
      <c r="R807" s="298"/>
      <c r="S807" s="298"/>
      <c r="T807" s="298"/>
      <c r="U807" s="298"/>
      <c r="V807" s="298"/>
      <c r="W807" s="298"/>
      <c r="X807" s="298"/>
      <c r="Y807" s="298"/>
      <c r="Z807" s="298"/>
      <c r="AA807" s="298"/>
      <c r="AB807" s="298"/>
    </row>
    <row r="808" spans="1:28" ht="16.149999999999999" hidden="1" customHeight="1" x14ac:dyDescent="0.2">
      <c r="A808" s="1395" t="s">
        <v>1135</v>
      </c>
      <c r="B808" s="1373"/>
      <c r="C808" s="1373"/>
      <c r="D808" s="1373"/>
      <c r="E808" s="1373"/>
      <c r="F808" s="1373"/>
      <c r="G808" s="1373"/>
      <c r="H808" s="1373"/>
      <c r="I808" s="1373">
        <v>30000000</v>
      </c>
      <c r="J808" s="1373"/>
      <c r="K808" s="298"/>
      <c r="L808" s="298"/>
      <c r="M808" s="298"/>
      <c r="N808" s="298"/>
      <c r="O808" s="298"/>
      <c r="P808" s="298"/>
      <c r="Q808" s="298"/>
      <c r="R808" s="298"/>
      <c r="S808" s="298"/>
      <c r="T808" s="298"/>
      <c r="U808" s="298"/>
      <c r="V808" s="298"/>
      <c r="W808" s="298"/>
      <c r="X808" s="298"/>
      <c r="Y808" s="298"/>
      <c r="Z808" s="298"/>
      <c r="AA808" s="298"/>
      <c r="AB808" s="298"/>
    </row>
    <row r="809" spans="1:28" ht="16.149999999999999" hidden="1" customHeight="1" x14ac:dyDescent="0.2">
      <c r="A809" s="1395" t="s">
        <v>1135</v>
      </c>
      <c r="B809" s="1373"/>
      <c r="C809" s="1373"/>
      <c r="D809" s="1373"/>
      <c r="E809" s="1373"/>
      <c r="F809" s="1373"/>
      <c r="G809" s="1373"/>
      <c r="H809" s="1373"/>
      <c r="I809" s="1373">
        <v>30000000</v>
      </c>
      <c r="J809" s="1373"/>
      <c r="K809" s="298"/>
      <c r="L809" s="298"/>
      <c r="M809" s="298"/>
      <c r="N809" s="298"/>
      <c r="O809" s="298"/>
      <c r="P809" s="298"/>
      <c r="Q809" s="298"/>
      <c r="R809" s="298"/>
      <c r="S809" s="298"/>
      <c r="T809" s="298"/>
      <c r="U809" s="298"/>
      <c r="V809" s="298"/>
      <c r="W809" s="298"/>
      <c r="X809" s="298"/>
      <c r="Y809" s="298"/>
      <c r="Z809" s="298"/>
      <c r="AA809" s="298"/>
      <c r="AB809" s="298"/>
    </row>
    <row r="810" spans="1:28" ht="16.149999999999999" hidden="1" customHeight="1" x14ac:dyDescent="0.2">
      <c r="A810" s="1395" t="s">
        <v>1135</v>
      </c>
      <c r="B810" s="1373"/>
      <c r="C810" s="1373"/>
      <c r="D810" s="1373"/>
      <c r="E810" s="1373"/>
      <c r="F810" s="1373"/>
      <c r="G810" s="1373"/>
      <c r="H810" s="1373"/>
      <c r="I810" s="1373">
        <v>1500000</v>
      </c>
      <c r="J810" s="1373"/>
      <c r="K810" s="298"/>
      <c r="L810" s="298"/>
      <c r="M810" s="298"/>
      <c r="N810" s="298"/>
      <c r="O810" s="298"/>
      <c r="P810" s="298"/>
      <c r="Q810" s="298"/>
      <c r="R810" s="298"/>
      <c r="S810" s="298"/>
      <c r="T810" s="298"/>
      <c r="U810" s="298"/>
      <c r="V810" s="298"/>
      <c r="W810" s="298"/>
      <c r="X810" s="298"/>
      <c r="Y810" s="298"/>
      <c r="Z810" s="298"/>
      <c r="AA810" s="298"/>
      <c r="AB810" s="298"/>
    </row>
    <row r="811" spans="1:28" ht="16.149999999999999" hidden="1" customHeight="1" x14ac:dyDescent="0.2">
      <c r="A811" s="1395" t="s">
        <v>1135</v>
      </c>
      <c r="B811" s="1373"/>
      <c r="C811" s="1373"/>
      <c r="D811" s="1373"/>
      <c r="E811" s="1373"/>
      <c r="F811" s="1373"/>
      <c r="G811" s="1373"/>
      <c r="H811" s="1373"/>
      <c r="I811" s="1373">
        <v>1500000</v>
      </c>
      <c r="J811" s="1373"/>
      <c r="K811" s="298"/>
      <c r="L811" s="298"/>
      <c r="M811" s="298"/>
      <c r="N811" s="298"/>
      <c r="O811" s="298"/>
      <c r="P811" s="298"/>
      <c r="Q811" s="298"/>
      <c r="R811" s="298"/>
      <c r="S811" s="298"/>
      <c r="T811" s="298"/>
      <c r="U811" s="298"/>
      <c r="V811" s="298"/>
      <c r="W811" s="298"/>
      <c r="X811" s="298"/>
      <c r="Y811" s="298"/>
      <c r="Z811" s="298"/>
      <c r="AA811" s="298"/>
      <c r="AB811" s="298"/>
    </row>
    <row r="812" spans="1:28" ht="16.149999999999999" hidden="1" customHeight="1" x14ac:dyDescent="0.2">
      <c r="A812" s="1395" t="s">
        <v>1135</v>
      </c>
      <c r="B812" s="1373"/>
      <c r="C812" s="1373"/>
      <c r="D812" s="1373"/>
      <c r="E812" s="1373"/>
      <c r="F812" s="1373"/>
      <c r="G812" s="1373"/>
      <c r="H812" s="1373"/>
      <c r="I812" s="1373">
        <v>2000000</v>
      </c>
      <c r="J812" s="1373"/>
      <c r="K812" s="298"/>
      <c r="L812" s="298"/>
      <c r="M812" s="298"/>
      <c r="N812" s="298"/>
      <c r="O812" s="298"/>
      <c r="P812" s="298"/>
      <c r="Q812" s="298"/>
      <c r="R812" s="298"/>
      <c r="S812" s="298"/>
      <c r="T812" s="298"/>
      <c r="U812" s="298"/>
      <c r="V812" s="298"/>
      <c r="W812" s="298"/>
      <c r="X812" s="298"/>
      <c r="Y812" s="298"/>
      <c r="Z812" s="298"/>
      <c r="AA812" s="298"/>
      <c r="AB812" s="298"/>
    </row>
    <row r="813" spans="1:28" ht="16.149999999999999" hidden="1" customHeight="1" x14ac:dyDescent="0.2">
      <c r="A813" s="1395" t="s">
        <v>1135</v>
      </c>
      <c r="B813" s="1373"/>
      <c r="C813" s="1373"/>
      <c r="D813" s="1373"/>
      <c r="E813" s="1373"/>
      <c r="F813" s="1373"/>
      <c r="G813" s="1373"/>
      <c r="H813" s="1373"/>
      <c r="I813" s="1373">
        <v>20000000</v>
      </c>
      <c r="J813" s="1373"/>
      <c r="K813" s="298"/>
      <c r="L813" s="298"/>
      <c r="M813" s="298"/>
      <c r="N813" s="298"/>
      <c r="O813" s="298"/>
      <c r="P813" s="298"/>
      <c r="Q813" s="298"/>
      <c r="R813" s="298"/>
      <c r="S813" s="298"/>
      <c r="T813" s="298"/>
      <c r="U813" s="298"/>
      <c r="V813" s="298"/>
      <c r="W813" s="298"/>
      <c r="X813" s="298"/>
      <c r="Y813" s="298"/>
      <c r="Z813" s="298"/>
      <c r="AA813" s="298"/>
      <c r="AB813" s="298"/>
    </row>
    <row r="814" spans="1:28" ht="16.149999999999999" hidden="1" customHeight="1" x14ac:dyDescent="0.2">
      <c r="A814" s="1395" t="s">
        <v>1135</v>
      </c>
      <c r="B814" s="1373"/>
      <c r="C814" s="1373"/>
      <c r="D814" s="1373"/>
      <c r="E814" s="1373"/>
      <c r="F814" s="1373"/>
      <c r="G814" s="1373"/>
      <c r="H814" s="1373"/>
      <c r="I814" s="1373">
        <v>1500000</v>
      </c>
      <c r="J814" s="1373"/>
      <c r="K814" s="298"/>
      <c r="L814" s="298"/>
      <c r="M814" s="298"/>
      <c r="N814" s="298"/>
      <c r="O814" s="298"/>
      <c r="P814" s="298"/>
      <c r="Q814" s="298"/>
      <c r="R814" s="298"/>
      <c r="S814" s="298"/>
      <c r="T814" s="298"/>
      <c r="U814" s="298"/>
      <c r="V814" s="298"/>
      <c r="W814" s="298"/>
      <c r="X814" s="298"/>
      <c r="Y814" s="298"/>
      <c r="Z814" s="298"/>
      <c r="AA814" s="298"/>
      <c r="AB814" s="298"/>
    </row>
    <row r="815" spans="1:28" ht="16.149999999999999" hidden="1" customHeight="1" x14ac:dyDescent="0.2">
      <c r="A815" s="1395" t="s">
        <v>1135</v>
      </c>
      <c r="B815" s="1373"/>
      <c r="C815" s="1373"/>
      <c r="D815" s="1373"/>
      <c r="E815" s="1373"/>
      <c r="F815" s="1373"/>
      <c r="G815" s="1373"/>
      <c r="H815" s="1373"/>
      <c r="I815" s="1373">
        <v>25000000</v>
      </c>
      <c r="J815" s="1373"/>
      <c r="K815" s="298"/>
      <c r="L815" s="298"/>
      <c r="M815" s="298"/>
      <c r="N815" s="298"/>
      <c r="O815" s="298"/>
      <c r="P815" s="298"/>
      <c r="Q815" s="298"/>
      <c r="R815" s="298"/>
      <c r="S815" s="298"/>
      <c r="T815" s="298"/>
      <c r="U815" s="298"/>
      <c r="V815" s="298"/>
      <c r="W815" s="298"/>
      <c r="X815" s="298"/>
      <c r="Y815" s="298"/>
      <c r="Z815" s="298"/>
      <c r="AA815" s="298"/>
      <c r="AB815" s="298"/>
    </row>
    <row r="816" spans="1:28" ht="16.149999999999999" hidden="1" customHeight="1" x14ac:dyDescent="0.2">
      <c r="A816" s="1395" t="s">
        <v>1135</v>
      </c>
      <c r="B816" s="1373"/>
      <c r="C816" s="1373"/>
      <c r="D816" s="1373"/>
      <c r="E816" s="1373"/>
      <c r="F816" s="1373"/>
      <c r="G816" s="1373"/>
      <c r="H816" s="1373"/>
      <c r="I816" s="1373">
        <v>1500000</v>
      </c>
      <c r="J816" s="1373"/>
      <c r="K816" s="298"/>
      <c r="L816" s="298"/>
      <c r="M816" s="298"/>
      <c r="N816" s="298"/>
      <c r="O816" s="298"/>
      <c r="P816" s="298"/>
      <c r="Q816" s="298"/>
      <c r="R816" s="298"/>
      <c r="S816" s="298"/>
      <c r="T816" s="298"/>
      <c r="U816" s="298"/>
      <c r="V816" s="298"/>
      <c r="W816" s="298"/>
      <c r="X816" s="298"/>
      <c r="Y816" s="298"/>
      <c r="Z816" s="298"/>
      <c r="AA816" s="298"/>
      <c r="AB816" s="298"/>
    </row>
    <row r="817" spans="1:28" ht="16.149999999999999" hidden="1" customHeight="1" x14ac:dyDescent="0.2">
      <c r="A817" s="1395" t="s">
        <v>1135</v>
      </c>
      <c r="B817" s="1373"/>
      <c r="C817" s="1373"/>
      <c r="D817" s="1373"/>
      <c r="E817" s="1373"/>
      <c r="F817" s="1373"/>
      <c r="G817" s="1373"/>
      <c r="H817" s="1373"/>
      <c r="I817" s="1373">
        <v>30000000</v>
      </c>
      <c r="J817" s="1373"/>
      <c r="K817" s="298"/>
      <c r="L817" s="298"/>
      <c r="M817" s="298"/>
      <c r="N817" s="298"/>
      <c r="O817" s="298"/>
      <c r="P817" s="298"/>
      <c r="Q817" s="298"/>
      <c r="R817" s="298"/>
      <c r="S817" s="298"/>
      <c r="T817" s="298"/>
      <c r="U817" s="298"/>
      <c r="V817" s="298"/>
      <c r="W817" s="298"/>
      <c r="X817" s="298"/>
      <c r="Y817" s="298"/>
      <c r="Z817" s="298"/>
      <c r="AA817" s="298"/>
      <c r="AB817" s="298"/>
    </row>
    <row r="818" spans="1:28" ht="16.149999999999999" hidden="1" customHeight="1" x14ac:dyDescent="0.2">
      <c r="A818" s="1395" t="s">
        <v>1135</v>
      </c>
      <c r="B818" s="1373"/>
      <c r="C818" s="1373"/>
      <c r="D818" s="1373"/>
      <c r="E818" s="1373"/>
      <c r="F818" s="1373"/>
      <c r="G818" s="1373"/>
      <c r="H818" s="1373"/>
      <c r="I818" s="1373">
        <v>1500000</v>
      </c>
      <c r="J818" s="1373"/>
      <c r="K818" s="298"/>
      <c r="L818" s="298"/>
      <c r="M818" s="298"/>
      <c r="N818" s="298"/>
      <c r="O818" s="298"/>
      <c r="P818" s="298"/>
      <c r="Q818" s="298"/>
      <c r="R818" s="298"/>
      <c r="S818" s="298"/>
      <c r="T818" s="298"/>
      <c r="U818" s="298"/>
      <c r="V818" s="298"/>
      <c r="W818" s="298"/>
      <c r="X818" s="298"/>
      <c r="Y818" s="298"/>
      <c r="Z818" s="298"/>
      <c r="AA818" s="298"/>
      <c r="AB818" s="298"/>
    </row>
    <row r="819" spans="1:28" ht="16.149999999999999" hidden="1" customHeight="1" x14ac:dyDescent="0.2">
      <c r="A819" s="1395" t="s">
        <v>1135</v>
      </c>
      <c r="B819" s="1373"/>
      <c r="C819" s="1373"/>
      <c r="D819" s="1373"/>
      <c r="E819" s="1373"/>
      <c r="F819" s="1373"/>
      <c r="G819" s="1373"/>
      <c r="H819" s="1373"/>
      <c r="I819" s="1373">
        <v>120000000</v>
      </c>
      <c r="J819" s="1373"/>
      <c r="K819" s="298"/>
      <c r="L819" s="298"/>
      <c r="M819" s="298"/>
      <c r="N819" s="298"/>
      <c r="O819" s="298"/>
      <c r="P819" s="298"/>
      <c r="Q819" s="298"/>
      <c r="R819" s="298"/>
      <c r="S819" s="298"/>
      <c r="T819" s="298"/>
      <c r="U819" s="298"/>
      <c r="V819" s="298"/>
      <c r="W819" s="298"/>
      <c r="X819" s="298"/>
      <c r="Y819" s="298"/>
      <c r="Z819" s="298"/>
      <c r="AA819" s="298"/>
      <c r="AB819" s="298"/>
    </row>
    <row r="820" spans="1:28" ht="16.149999999999999" hidden="1" customHeight="1" x14ac:dyDescent="0.2">
      <c r="A820" s="1395" t="s">
        <v>1135</v>
      </c>
      <c r="B820" s="1373"/>
      <c r="C820" s="1373"/>
      <c r="D820" s="1373"/>
      <c r="E820" s="1373"/>
      <c r="F820" s="1373"/>
      <c r="G820" s="1373"/>
      <c r="H820" s="1373"/>
      <c r="I820" s="1373">
        <v>25000000</v>
      </c>
      <c r="J820" s="1373"/>
      <c r="K820" s="298"/>
      <c r="L820" s="298"/>
      <c r="M820" s="298"/>
      <c r="N820" s="298"/>
      <c r="O820" s="298"/>
      <c r="P820" s="298"/>
      <c r="Q820" s="298"/>
      <c r="R820" s="298"/>
      <c r="S820" s="298"/>
      <c r="T820" s="298"/>
      <c r="U820" s="298"/>
      <c r="V820" s="298"/>
      <c r="W820" s="298"/>
      <c r="X820" s="298"/>
      <c r="Y820" s="298"/>
      <c r="Z820" s="298"/>
      <c r="AA820" s="298"/>
      <c r="AB820" s="298"/>
    </row>
    <row r="821" spans="1:28" ht="16.149999999999999" hidden="1" customHeight="1" x14ac:dyDescent="0.2">
      <c r="A821" s="1395" t="s">
        <v>1135</v>
      </c>
      <c r="B821" s="1373"/>
      <c r="C821" s="1373"/>
      <c r="D821" s="1373"/>
      <c r="E821" s="1373"/>
      <c r="F821" s="1373"/>
      <c r="G821" s="1373"/>
      <c r="H821" s="1373"/>
      <c r="I821" s="1373">
        <v>1500000</v>
      </c>
      <c r="J821" s="1373"/>
      <c r="K821" s="298"/>
      <c r="L821" s="298"/>
      <c r="M821" s="298"/>
      <c r="N821" s="298"/>
      <c r="O821" s="298"/>
      <c r="P821" s="298"/>
      <c r="Q821" s="298"/>
      <c r="R821" s="298"/>
      <c r="S821" s="298"/>
      <c r="T821" s="298"/>
      <c r="U821" s="298"/>
      <c r="V821" s="298"/>
      <c r="W821" s="298"/>
      <c r="X821" s="298"/>
      <c r="Y821" s="298"/>
      <c r="Z821" s="298"/>
      <c r="AA821" s="298"/>
      <c r="AB821" s="298"/>
    </row>
    <row r="822" spans="1:28" ht="16.149999999999999" customHeight="1" x14ac:dyDescent="0.2">
      <c r="A822" s="1395" t="s">
        <v>2070</v>
      </c>
      <c r="B822" s="1373"/>
      <c r="C822" s="1373"/>
      <c r="D822" s="1373"/>
      <c r="E822" s="1373"/>
      <c r="F822" s="1373"/>
      <c r="G822" s="1373"/>
      <c r="H822" s="1373">
        <f t="shared" ref="H822" si="111">SUM(H806:H821)</f>
        <v>0</v>
      </c>
      <c r="I822" s="1373">
        <v>431000</v>
      </c>
      <c r="J822" s="1373">
        <f>SUM(B822:I822)</f>
        <v>431000</v>
      </c>
      <c r="K822" s="298"/>
      <c r="L822" s="298"/>
      <c r="M822" s="298"/>
      <c r="N822" s="298"/>
      <c r="O822" s="298"/>
      <c r="P822" s="298"/>
      <c r="Q822" s="298"/>
      <c r="R822" s="298"/>
      <c r="S822" s="298"/>
      <c r="T822" s="298"/>
      <c r="U822" s="298"/>
      <c r="V822" s="298"/>
      <c r="W822" s="298"/>
      <c r="X822" s="298"/>
      <c r="Y822" s="298"/>
      <c r="Z822" s="298"/>
      <c r="AA822" s="298"/>
      <c r="AB822" s="298"/>
    </row>
    <row r="823" spans="1:28" ht="16.149999999999999" customHeight="1" x14ac:dyDescent="0.2">
      <c r="A823" s="1362" t="s">
        <v>1136</v>
      </c>
      <c r="B823" s="1373"/>
      <c r="C823" s="1373"/>
      <c r="D823" s="1393"/>
      <c r="E823" s="1364"/>
      <c r="F823" s="1364"/>
      <c r="G823" s="1393"/>
      <c r="H823" s="1393"/>
      <c r="I823" s="1364">
        <v>30000</v>
      </c>
      <c r="J823" s="1373">
        <f t="shared" si="105"/>
        <v>30000</v>
      </c>
      <c r="K823" s="298"/>
      <c r="L823" s="298"/>
      <c r="M823" s="298"/>
      <c r="N823" s="298"/>
      <c r="O823" s="298"/>
      <c r="P823" s="298"/>
      <c r="Q823" s="298"/>
      <c r="R823" s="298"/>
      <c r="S823" s="298"/>
      <c r="T823" s="298"/>
      <c r="U823" s="298"/>
      <c r="V823" s="298"/>
      <c r="W823" s="298"/>
      <c r="X823" s="298"/>
      <c r="Y823" s="298"/>
      <c r="Z823" s="298"/>
      <c r="AA823" s="298"/>
      <c r="AB823" s="298"/>
    </row>
    <row r="824" spans="1:28" ht="16.149999999999999" hidden="1" customHeight="1" x14ac:dyDescent="0.2">
      <c r="A824" s="1395" t="s">
        <v>2071</v>
      </c>
      <c r="B824" s="1373"/>
      <c r="C824" s="1373"/>
      <c r="D824" s="1393"/>
      <c r="E824" s="1364"/>
      <c r="F824" s="1364"/>
      <c r="G824" s="1393"/>
      <c r="H824" s="1393"/>
      <c r="I824" s="1364">
        <v>10000000</v>
      </c>
      <c r="J824" s="1373"/>
      <c r="K824" s="298"/>
      <c r="L824" s="298"/>
      <c r="M824" s="298"/>
      <c r="N824" s="298"/>
      <c r="O824" s="298"/>
      <c r="P824" s="298"/>
      <c r="Q824" s="298"/>
      <c r="R824" s="298"/>
      <c r="S824" s="298"/>
      <c r="T824" s="298"/>
      <c r="U824" s="298"/>
      <c r="V824" s="298"/>
      <c r="W824" s="298"/>
      <c r="X824" s="298"/>
      <c r="Y824" s="298"/>
      <c r="Z824" s="298"/>
      <c r="AA824" s="298"/>
      <c r="AB824" s="298"/>
    </row>
    <row r="825" spans="1:28" ht="15" hidden="1" x14ac:dyDescent="0.2">
      <c r="A825" s="1395" t="s">
        <v>2071</v>
      </c>
      <c r="B825" s="1373"/>
      <c r="C825" s="1373"/>
      <c r="D825" s="1393"/>
      <c r="E825" s="1364"/>
      <c r="F825" s="1364"/>
      <c r="G825" s="1393"/>
      <c r="H825" s="1393"/>
      <c r="I825" s="1364">
        <v>30000000</v>
      </c>
      <c r="J825" s="1373"/>
      <c r="K825" s="298"/>
      <c r="L825" s="298"/>
      <c r="M825" s="298"/>
      <c r="N825" s="298"/>
      <c r="O825" s="298"/>
      <c r="P825" s="298"/>
      <c r="Q825" s="298"/>
      <c r="R825" s="298"/>
      <c r="S825" s="298"/>
      <c r="T825" s="298"/>
      <c r="U825" s="298"/>
      <c r="V825" s="298"/>
      <c r="W825" s="298"/>
      <c r="X825" s="298"/>
      <c r="Y825" s="298"/>
      <c r="Z825" s="298"/>
      <c r="AA825" s="298"/>
      <c r="AB825" s="298"/>
    </row>
    <row r="826" spans="1:28" ht="15" hidden="1" x14ac:dyDescent="0.2">
      <c r="A826" s="1395" t="s">
        <v>2071</v>
      </c>
      <c r="B826" s="1373"/>
      <c r="C826" s="1373"/>
      <c r="D826" s="1393"/>
      <c r="E826" s="1364"/>
      <c r="F826" s="1364"/>
      <c r="G826" s="1393"/>
      <c r="H826" s="1393"/>
      <c r="I826" s="1364">
        <v>8750000</v>
      </c>
      <c r="J826" s="1373"/>
      <c r="K826" s="298"/>
      <c r="L826" s="298"/>
      <c r="M826" s="298"/>
      <c r="N826" s="298"/>
      <c r="O826" s="298"/>
      <c r="P826" s="298"/>
      <c r="Q826" s="298"/>
      <c r="R826" s="298"/>
      <c r="S826" s="298"/>
      <c r="T826" s="298"/>
      <c r="U826" s="298"/>
      <c r="V826" s="298"/>
      <c r="W826" s="298"/>
      <c r="X826" s="298"/>
      <c r="Y826" s="298"/>
      <c r="Z826" s="298"/>
      <c r="AA826" s="298"/>
      <c r="AB826" s="298"/>
    </row>
    <row r="827" spans="1:28" ht="15" hidden="1" x14ac:dyDescent="0.2">
      <c r="A827" s="1395" t="s">
        <v>2071</v>
      </c>
      <c r="B827" s="1373"/>
      <c r="C827" s="1373"/>
      <c r="D827" s="1393"/>
      <c r="E827" s="1364"/>
      <c r="F827" s="1364"/>
      <c r="G827" s="1393"/>
      <c r="H827" s="1393"/>
      <c r="I827" s="1364">
        <v>10000000</v>
      </c>
      <c r="J827" s="1373"/>
      <c r="K827" s="298"/>
      <c r="L827" s="298"/>
      <c r="M827" s="298"/>
      <c r="N827" s="298"/>
      <c r="O827" s="298"/>
      <c r="P827" s="298"/>
      <c r="Q827" s="298"/>
      <c r="R827" s="298"/>
      <c r="S827" s="298"/>
      <c r="T827" s="298"/>
      <c r="U827" s="298"/>
      <c r="V827" s="298"/>
      <c r="W827" s="298"/>
      <c r="X827" s="298"/>
      <c r="Y827" s="298"/>
      <c r="Z827" s="298"/>
      <c r="AA827" s="298"/>
      <c r="AB827" s="298"/>
    </row>
    <row r="828" spans="1:28" ht="15" hidden="1" x14ac:dyDescent="0.2">
      <c r="A828" s="1395" t="s">
        <v>2071</v>
      </c>
      <c r="B828" s="1373"/>
      <c r="C828" s="1373"/>
      <c r="D828" s="1393"/>
      <c r="E828" s="1364"/>
      <c r="F828" s="1364"/>
      <c r="G828" s="1393"/>
      <c r="H828" s="1393"/>
      <c r="I828" s="1364">
        <v>14250000</v>
      </c>
      <c r="J828" s="1373"/>
      <c r="K828" s="298"/>
      <c r="L828" s="298"/>
      <c r="M828" s="298"/>
      <c r="N828" s="298"/>
      <c r="O828" s="298"/>
      <c r="P828" s="298"/>
      <c r="Q828" s="298"/>
      <c r="R828" s="298"/>
      <c r="S828" s="298"/>
      <c r="T828" s="298"/>
      <c r="U828" s="298"/>
      <c r="V828" s="298"/>
      <c r="W828" s="298"/>
      <c r="X828" s="298"/>
      <c r="Y828" s="298"/>
      <c r="Z828" s="298"/>
      <c r="AA828" s="298"/>
      <c r="AB828" s="298"/>
    </row>
    <row r="829" spans="1:28" ht="15" hidden="1" x14ac:dyDescent="0.2">
      <c r="A829" s="1395" t="s">
        <v>2071</v>
      </c>
      <c r="B829" s="1373"/>
      <c r="C829" s="1373"/>
      <c r="D829" s="1393"/>
      <c r="E829" s="1364"/>
      <c r="F829" s="1364"/>
      <c r="G829" s="1393"/>
      <c r="H829" s="1393"/>
      <c r="I829" s="1364">
        <v>8750000</v>
      </c>
      <c r="J829" s="1373"/>
      <c r="K829" s="298"/>
      <c r="L829" s="298"/>
      <c r="M829" s="298"/>
      <c r="N829" s="298"/>
      <c r="O829" s="298"/>
      <c r="P829" s="298"/>
      <c r="Q829" s="298"/>
      <c r="R829" s="298"/>
      <c r="S829" s="298"/>
      <c r="T829" s="298"/>
      <c r="U829" s="298"/>
      <c r="V829" s="298"/>
      <c r="W829" s="298"/>
      <c r="X829" s="298"/>
      <c r="Y829" s="298"/>
      <c r="Z829" s="298"/>
      <c r="AA829" s="298"/>
      <c r="AB829" s="298"/>
    </row>
    <row r="830" spans="1:28" ht="15" hidden="1" x14ac:dyDescent="0.2">
      <c r="A830" s="1395" t="s">
        <v>2071</v>
      </c>
      <c r="B830" s="1373"/>
      <c r="C830" s="1373"/>
      <c r="D830" s="1393"/>
      <c r="E830" s="1364"/>
      <c r="F830" s="1364"/>
      <c r="G830" s="1393"/>
      <c r="H830" s="1393"/>
      <c r="I830" s="1364">
        <v>10000000</v>
      </c>
      <c r="J830" s="1373"/>
      <c r="K830" s="298"/>
      <c r="L830" s="298"/>
      <c r="M830" s="298"/>
      <c r="N830" s="298"/>
      <c r="O830" s="298"/>
      <c r="P830" s="298"/>
      <c r="Q830" s="298"/>
      <c r="R830" s="298"/>
      <c r="S830" s="298"/>
      <c r="T830" s="298"/>
      <c r="U830" s="298"/>
      <c r="V830" s="298"/>
      <c r="W830" s="298"/>
      <c r="X830" s="298"/>
      <c r="Y830" s="298"/>
      <c r="Z830" s="298"/>
      <c r="AA830" s="298"/>
      <c r="AB830" s="298"/>
    </row>
    <row r="831" spans="1:28" ht="15" hidden="1" x14ac:dyDescent="0.2">
      <c r="A831" s="1395" t="s">
        <v>2071</v>
      </c>
      <c r="B831" s="1373"/>
      <c r="C831" s="1373"/>
      <c r="D831" s="1393"/>
      <c r="E831" s="1364"/>
      <c r="F831" s="1364"/>
      <c r="G831" s="1393"/>
      <c r="H831" s="1393"/>
      <c r="I831" s="1364">
        <v>8750000</v>
      </c>
      <c r="J831" s="1373"/>
      <c r="K831" s="298"/>
      <c r="L831" s="298"/>
      <c r="M831" s="298"/>
      <c r="N831" s="298"/>
      <c r="O831" s="298"/>
      <c r="P831" s="298"/>
      <c r="Q831" s="298"/>
      <c r="R831" s="298"/>
      <c r="S831" s="298"/>
      <c r="T831" s="298"/>
      <c r="U831" s="298"/>
      <c r="V831" s="298"/>
      <c r="W831" s="298"/>
      <c r="X831" s="298"/>
      <c r="Y831" s="298"/>
      <c r="Z831" s="298"/>
      <c r="AA831" s="298"/>
      <c r="AB831" s="298"/>
    </row>
    <row r="832" spans="1:28" ht="15" hidden="1" x14ac:dyDescent="0.2">
      <c r="A832" s="1395" t="s">
        <v>2071</v>
      </c>
      <c r="B832" s="1373"/>
      <c r="C832" s="1373"/>
      <c r="D832" s="1393"/>
      <c r="E832" s="1364"/>
      <c r="F832" s="1364"/>
      <c r="G832" s="1393"/>
      <c r="H832" s="1393"/>
      <c r="I832" s="1364">
        <v>2850000</v>
      </c>
      <c r="J832" s="1373"/>
      <c r="K832" s="298"/>
      <c r="L832" s="298"/>
      <c r="M832" s="298"/>
      <c r="N832" s="298"/>
      <c r="O832" s="298"/>
      <c r="P832" s="298"/>
      <c r="Q832" s="298"/>
      <c r="R832" s="298"/>
      <c r="S832" s="298"/>
      <c r="T832" s="298"/>
      <c r="U832" s="298"/>
      <c r="V832" s="298"/>
      <c r="W832" s="298"/>
      <c r="X832" s="298"/>
      <c r="Y832" s="298"/>
      <c r="Z832" s="298"/>
      <c r="AA832" s="298"/>
      <c r="AB832" s="298"/>
    </row>
    <row r="833" spans="1:28" ht="15" hidden="1" x14ac:dyDescent="0.2">
      <c r="A833" s="1395" t="s">
        <v>2071</v>
      </c>
      <c r="B833" s="1373"/>
      <c r="C833" s="1373"/>
      <c r="D833" s="1393"/>
      <c r="E833" s="1364"/>
      <c r="F833" s="1364"/>
      <c r="G833" s="1393"/>
      <c r="H833" s="1393"/>
      <c r="I833" s="1364">
        <v>5600000</v>
      </c>
      <c r="J833" s="1373"/>
      <c r="K833" s="298"/>
      <c r="L833" s="298"/>
      <c r="M833" s="298"/>
      <c r="N833" s="298"/>
      <c r="O833" s="298"/>
      <c r="P833" s="298"/>
      <c r="Q833" s="298"/>
      <c r="R833" s="298"/>
      <c r="S833" s="298"/>
      <c r="T833" s="298"/>
      <c r="U833" s="298"/>
      <c r="V833" s="298"/>
      <c r="W833" s="298"/>
      <c r="X833" s="298"/>
      <c r="Y833" s="298"/>
      <c r="Z833" s="298"/>
      <c r="AA833" s="298"/>
      <c r="AB833" s="298"/>
    </row>
    <row r="834" spans="1:28" ht="15" hidden="1" x14ac:dyDescent="0.2">
      <c r="A834" s="1395" t="s">
        <v>2071</v>
      </c>
      <c r="B834" s="1373"/>
      <c r="C834" s="1373"/>
      <c r="D834" s="1393"/>
      <c r="E834" s="1364"/>
      <c r="F834" s="1364"/>
      <c r="G834" s="1393"/>
      <c r="H834" s="1393"/>
      <c r="I834" s="1364">
        <v>24250000</v>
      </c>
      <c r="J834" s="1373"/>
      <c r="K834" s="298"/>
      <c r="L834" s="298"/>
      <c r="M834" s="298"/>
      <c r="N834" s="298"/>
      <c r="O834" s="298"/>
      <c r="P834" s="298"/>
      <c r="Q834" s="298"/>
      <c r="R834" s="298"/>
      <c r="S834" s="298"/>
      <c r="T834" s="298"/>
      <c r="U834" s="298"/>
      <c r="V834" s="298"/>
      <c r="W834" s="298"/>
      <c r="X834" s="298"/>
      <c r="Y834" s="298"/>
      <c r="Z834" s="298"/>
      <c r="AA834" s="298"/>
      <c r="AB834" s="298"/>
    </row>
    <row r="835" spans="1:28" ht="15" hidden="1" x14ac:dyDescent="0.2">
      <c r="A835" s="1395" t="s">
        <v>2071</v>
      </c>
      <c r="B835" s="1373"/>
      <c r="C835" s="1373"/>
      <c r="D835" s="1393"/>
      <c r="E835" s="1364"/>
      <c r="F835" s="1364"/>
      <c r="G835" s="1393"/>
      <c r="H835" s="1393"/>
      <c r="I835" s="1364">
        <v>8750000</v>
      </c>
      <c r="J835" s="1373"/>
      <c r="K835" s="298"/>
      <c r="L835" s="298"/>
      <c r="M835" s="298"/>
      <c r="N835" s="298"/>
      <c r="O835" s="298"/>
      <c r="P835" s="298"/>
      <c r="Q835" s="298"/>
      <c r="R835" s="298"/>
      <c r="S835" s="298"/>
      <c r="T835" s="298"/>
      <c r="U835" s="298"/>
      <c r="V835" s="298"/>
      <c r="W835" s="298"/>
      <c r="X835" s="298"/>
      <c r="Y835" s="298"/>
      <c r="Z835" s="298"/>
      <c r="AA835" s="298"/>
      <c r="AB835" s="298"/>
    </row>
    <row r="836" spans="1:28" ht="15" hidden="1" x14ac:dyDescent="0.2">
      <c r="A836" s="1395" t="s">
        <v>2071</v>
      </c>
      <c r="B836" s="1373"/>
      <c r="C836" s="1373"/>
      <c r="D836" s="1393"/>
      <c r="E836" s="1364"/>
      <c r="F836" s="1364"/>
      <c r="G836" s="1393"/>
      <c r="H836" s="1393"/>
      <c r="I836" s="1364">
        <v>10000000</v>
      </c>
      <c r="J836" s="1373"/>
      <c r="K836" s="298"/>
      <c r="L836" s="298"/>
      <c r="M836" s="298"/>
      <c r="N836" s="298"/>
      <c r="O836" s="298"/>
      <c r="P836" s="298"/>
      <c r="Q836" s="298"/>
      <c r="R836" s="298"/>
      <c r="S836" s="298"/>
      <c r="T836" s="298"/>
      <c r="U836" s="298"/>
      <c r="V836" s="298"/>
      <c r="W836" s="298"/>
      <c r="X836" s="298"/>
      <c r="Y836" s="298"/>
      <c r="Z836" s="298"/>
      <c r="AA836" s="298"/>
      <c r="AB836" s="298"/>
    </row>
    <row r="837" spans="1:28" ht="15" hidden="1" x14ac:dyDescent="0.2">
      <c r="A837" s="1395" t="s">
        <v>2071</v>
      </c>
      <c r="B837" s="1373"/>
      <c r="C837" s="1373"/>
      <c r="D837" s="1393"/>
      <c r="E837" s="1364"/>
      <c r="F837" s="1364"/>
      <c r="G837" s="1393"/>
      <c r="H837" s="1393"/>
      <c r="I837" s="1364">
        <v>10000000</v>
      </c>
      <c r="J837" s="1373"/>
      <c r="K837" s="298"/>
      <c r="L837" s="298"/>
      <c r="M837" s="298"/>
      <c r="N837" s="298"/>
      <c r="O837" s="298"/>
      <c r="P837" s="298"/>
      <c r="Q837" s="298"/>
      <c r="R837" s="298"/>
      <c r="S837" s="298"/>
      <c r="T837" s="298"/>
      <c r="U837" s="298"/>
      <c r="V837" s="298"/>
      <c r="W837" s="298"/>
      <c r="X837" s="298"/>
      <c r="Y837" s="298"/>
      <c r="Z837" s="298"/>
      <c r="AA837" s="298"/>
      <c r="AB837" s="298"/>
    </row>
    <row r="838" spans="1:28" ht="15" hidden="1" x14ac:dyDescent="0.2">
      <c r="A838" s="1395" t="s">
        <v>2071</v>
      </c>
      <c r="B838" s="1373"/>
      <c r="C838" s="1373"/>
      <c r="D838" s="1393"/>
      <c r="E838" s="1364"/>
      <c r="F838" s="1364"/>
      <c r="G838" s="1393"/>
      <c r="H838" s="1393"/>
      <c r="I838" s="1364">
        <v>10000000</v>
      </c>
      <c r="J838" s="1373"/>
      <c r="K838" s="298"/>
      <c r="L838" s="298"/>
      <c r="M838" s="298"/>
      <c r="N838" s="298"/>
      <c r="O838" s="298"/>
      <c r="P838" s="298"/>
      <c r="Q838" s="298"/>
      <c r="R838" s="298"/>
      <c r="S838" s="298"/>
      <c r="T838" s="298"/>
      <c r="U838" s="298"/>
      <c r="V838" s="298"/>
      <c r="W838" s="298"/>
      <c r="X838" s="298"/>
      <c r="Y838" s="298"/>
      <c r="Z838" s="298"/>
      <c r="AA838" s="298"/>
      <c r="AB838" s="298"/>
    </row>
    <row r="839" spans="1:28" ht="15" hidden="1" x14ac:dyDescent="0.2">
      <c r="A839" s="1395" t="s">
        <v>2071</v>
      </c>
      <c r="B839" s="1373"/>
      <c r="C839" s="1373"/>
      <c r="D839" s="1393"/>
      <c r="E839" s="1364"/>
      <c r="F839" s="1364"/>
      <c r="G839" s="1393"/>
      <c r="H839" s="1393"/>
      <c r="I839" s="1364">
        <v>10000000</v>
      </c>
      <c r="J839" s="1373"/>
      <c r="K839" s="298"/>
      <c r="L839" s="298"/>
      <c r="M839" s="298"/>
      <c r="N839" s="298"/>
      <c r="O839" s="298"/>
      <c r="P839" s="298"/>
      <c r="Q839" s="298"/>
      <c r="R839" s="298"/>
      <c r="S839" s="298"/>
      <c r="T839" s="298"/>
      <c r="U839" s="298"/>
      <c r="V839" s="298"/>
      <c r="W839" s="298"/>
      <c r="X839" s="298"/>
      <c r="Y839" s="298"/>
      <c r="Z839" s="298"/>
      <c r="AA839" s="298"/>
      <c r="AB839" s="298"/>
    </row>
    <row r="840" spans="1:28" ht="15" x14ac:dyDescent="0.2">
      <c r="A840" s="1395" t="s">
        <v>2072</v>
      </c>
      <c r="B840" s="1373"/>
      <c r="C840" s="1373"/>
      <c r="D840" s="1373"/>
      <c r="E840" s="1373"/>
      <c r="F840" s="1373"/>
      <c r="G840" s="1373"/>
      <c r="H840" s="1373">
        <f t="shared" ref="H840" si="112">SUM(H824:H839)</f>
        <v>0</v>
      </c>
      <c r="I840" s="1373">
        <v>181950</v>
      </c>
      <c r="J840" s="1373">
        <f>SUM(B840:I840)</f>
        <v>181950</v>
      </c>
      <c r="K840" s="298"/>
      <c r="L840" s="298"/>
      <c r="M840" s="298"/>
      <c r="N840" s="298"/>
      <c r="O840" s="298"/>
      <c r="P840" s="298"/>
      <c r="Q840" s="298"/>
      <c r="R840" s="298"/>
      <c r="S840" s="298"/>
      <c r="T840" s="298"/>
      <c r="U840" s="298"/>
      <c r="V840" s="298"/>
      <c r="W840" s="298"/>
      <c r="X840" s="298"/>
      <c r="Y840" s="298"/>
      <c r="Z840" s="298"/>
      <c r="AA840" s="298"/>
      <c r="AB840" s="298"/>
    </row>
    <row r="841" spans="1:28" ht="15" x14ac:dyDescent="0.2">
      <c r="A841" s="1395" t="s">
        <v>1137</v>
      </c>
      <c r="B841" s="1373"/>
      <c r="C841" s="1373"/>
      <c r="D841" s="1393"/>
      <c r="E841" s="1364"/>
      <c r="F841" s="1364"/>
      <c r="G841" s="1393"/>
      <c r="H841" s="1393"/>
      <c r="I841" s="1364">
        <v>54470</v>
      </c>
      <c r="J841" s="1373">
        <f t="shared" si="105"/>
        <v>54470</v>
      </c>
      <c r="K841" s="298"/>
      <c r="L841" s="298"/>
      <c r="M841" s="298"/>
      <c r="N841" s="298"/>
      <c r="O841" s="298"/>
      <c r="P841" s="298"/>
      <c r="Q841" s="298"/>
      <c r="R841" s="298"/>
      <c r="S841" s="298"/>
      <c r="T841" s="298"/>
      <c r="U841" s="298"/>
      <c r="V841" s="298"/>
      <c r="W841" s="298"/>
      <c r="X841" s="298"/>
      <c r="Y841" s="298"/>
      <c r="Z841" s="298"/>
      <c r="AA841" s="298"/>
      <c r="AB841" s="298"/>
    </row>
    <row r="842" spans="1:28" ht="15" hidden="1" x14ac:dyDescent="0.25">
      <c r="A842" s="1387" t="s">
        <v>1528</v>
      </c>
      <c r="B842" s="1373"/>
      <c r="C842" s="1373"/>
      <c r="D842" s="1373"/>
      <c r="E842" s="1373"/>
      <c r="F842" s="1373"/>
      <c r="G842" s="1373"/>
      <c r="H842" s="1373"/>
      <c r="I842" s="1373"/>
      <c r="J842" s="1373">
        <f t="shared" si="105"/>
        <v>0</v>
      </c>
      <c r="K842" s="298"/>
      <c r="L842" s="298"/>
      <c r="M842" s="298"/>
      <c r="N842" s="298"/>
      <c r="O842" s="298"/>
      <c r="P842" s="298"/>
      <c r="Q842" s="298"/>
      <c r="R842" s="298"/>
      <c r="S842" s="298"/>
      <c r="T842" s="298"/>
      <c r="U842" s="298"/>
      <c r="V842" s="298"/>
      <c r="W842" s="298"/>
      <c r="X842" s="298"/>
      <c r="Y842" s="298"/>
      <c r="Z842" s="298"/>
      <c r="AA842" s="298"/>
      <c r="AB842" s="298"/>
    </row>
    <row r="843" spans="1:28" ht="15" hidden="1" x14ac:dyDescent="0.2">
      <c r="A843" s="1394" t="s">
        <v>1390</v>
      </c>
      <c r="B843" s="1373"/>
      <c r="C843" s="1373"/>
      <c r="D843" s="1373"/>
      <c r="E843" s="1373"/>
      <c r="F843" s="1373"/>
      <c r="G843" s="1373"/>
      <c r="H843" s="1373"/>
      <c r="I843" s="1373">
        <v>2290000</v>
      </c>
      <c r="J843" s="1373"/>
      <c r="K843" s="298"/>
      <c r="L843" s="298"/>
      <c r="M843" s="298"/>
      <c r="N843" s="298"/>
      <c r="O843" s="298"/>
      <c r="P843" s="298"/>
      <c r="Q843" s="298"/>
      <c r="R843" s="298"/>
      <c r="S843" s="298"/>
      <c r="T843" s="298"/>
      <c r="U843" s="298"/>
      <c r="V843" s="298"/>
      <c r="W843" s="298"/>
      <c r="X843" s="298"/>
      <c r="Y843" s="298"/>
      <c r="Z843" s="298"/>
      <c r="AA843" s="298"/>
      <c r="AB843" s="298"/>
    </row>
    <row r="844" spans="1:28" ht="15" hidden="1" x14ac:dyDescent="0.2">
      <c r="A844" s="1394" t="s">
        <v>1390</v>
      </c>
      <c r="B844" s="1373"/>
      <c r="C844" s="1373"/>
      <c r="D844" s="1373"/>
      <c r="E844" s="1373"/>
      <c r="F844" s="1373"/>
      <c r="G844" s="1373"/>
      <c r="H844" s="1373"/>
      <c r="I844" s="1373">
        <v>2290000</v>
      </c>
      <c r="J844" s="1373"/>
      <c r="K844" s="298"/>
      <c r="L844" s="298"/>
      <c r="M844" s="298"/>
      <c r="N844" s="298"/>
      <c r="O844" s="298"/>
      <c r="P844" s="298"/>
      <c r="Q844" s="298"/>
      <c r="R844" s="298"/>
      <c r="S844" s="298"/>
      <c r="T844" s="298"/>
      <c r="U844" s="298"/>
      <c r="V844" s="298"/>
      <c r="W844" s="298"/>
      <c r="X844" s="298"/>
      <c r="Y844" s="298"/>
      <c r="Z844" s="298"/>
      <c r="AA844" s="298"/>
      <c r="AB844" s="298"/>
    </row>
    <row r="845" spans="1:28" ht="15" hidden="1" x14ac:dyDescent="0.2">
      <c r="A845" s="1394" t="s">
        <v>1390</v>
      </c>
      <c r="B845" s="1373"/>
      <c r="C845" s="1373"/>
      <c r="D845" s="1373"/>
      <c r="E845" s="1373"/>
      <c r="F845" s="1373"/>
      <c r="G845" s="1373"/>
      <c r="H845" s="1373"/>
      <c r="I845" s="1373">
        <v>6890000</v>
      </c>
      <c r="J845" s="1373"/>
      <c r="K845" s="298"/>
      <c r="L845" s="298"/>
      <c r="M845" s="298"/>
      <c r="N845" s="298"/>
      <c r="O845" s="298"/>
      <c r="P845" s="298"/>
      <c r="Q845" s="298"/>
      <c r="R845" s="298"/>
      <c r="S845" s="298"/>
      <c r="T845" s="298"/>
      <c r="U845" s="298"/>
      <c r="V845" s="298"/>
      <c r="W845" s="298"/>
      <c r="X845" s="298"/>
      <c r="Y845" s="298"/>
      <c r="Z845" s="298"/>
      <c r="AA845" s="298"/>
      <c r="AB845" s="298"/>
    </row>
    <row r="846" spans="1:28" ht="15" hidden="1" x14ac:dyDescent="0.2">
      <c r="A846" s="1394" t="s">
        <v>1390</v>
      </c>
      <c r="B846" s="1373"/>
      <c r="C846" s="1373"/>
      <c r="D846" s="1373"/>
      <c r="E846" s="1373"/>
      <c r="F846" s="1373"/>
      <c r="G846" s="1373"/>
      <c r="H846" s="1373"/>
      <c r="I846" s="1373">
        <v>2290000</v>
      </c>
      <c r="J846" s="1373"/>
      <c r="K846" s="298"/>
      <c r="L846" s="298"/>
      <c r="M846" s="298"/>
      <c r="N846" s="298"/>
      <c r="O846" s="298"/>
      <c r="P846" s="298"/>
      <c r="Q846" s="298"/>
      <c r="R846" s="298"/>
      <c r="S846" s="298"/>
      <c r="T846" s="298"/>
      <c r="U846" s="298"/>
      <c r="V846" s="298"/>
      <c r="W846" s="298"/>
      <c r="X846" s="298"/>
      <c r="Y846" s="298"/>
      <c r="Z846" s="298"/>
      <c r="AA846" s="298"/>
      <c r="AB846" s="298"/>
    </row>
    <row r="847" spans="1:28" ht="15" hidden="1" x14ac:dyDescent="0.2">
      <c r="A847" s="1394" t="s">
        <v>1390</v>
      </c>
      <c r="B847" s="1373"/>
      <c r="C847" s="1373"/>
      <c r="D847" s="1373"/>
      <c r="E847" s="1373"/>
      <c r="F847" s="1373"/>
      <c r="G847" s="1373"/>
      <c r="H847" s="1373"/>
      <c r="I847" s="1373">
        <v>2290000</v>
      </c>
      <c r="J847" s="1373"/>
      <c r="K847" s="298"/>
      <c r="L847" s="298"/>
      <c r="M847" s="298"/>
      <c r="N847" s="298"/>
      <c r="O847" s="298"/>
      <c r="P847" s="298"/>
      <c r="Q847" s="298"/>
      <c r="R847" s="298"/>
      <c r="S847" s="298"/>
      <c r="T847" s="298"/>
      <c r="U847" s="298"/>
      <c r="V847" s="298"/>
      <c r="W847" s="298"/>
      <c r="X847" s="298"/>
      <c r="Y847" s="298"/>
      <c r="Z847" s="298"/>
      <c r="AA847" s="298"/>
      <c r="AB847" s="298"/>
    </row>
    <row r="848" spans="1:28" ht="15" hidden="1" x14ac:dyDescent="0.2">
      <c r="A848" s="1394" t="s">
        <v>1390</v>
      </c>
      <c r="B848" s="1373"/>
      <c r="C848" s="1373"/>
      <c r="D848" s="1373"/>
      <c r="E848" s="1373"/>
      <c r="F848" s="1373"/>
      <c r="G848" s="1373"/>
      <c r="H848" s="1373"/>
      <c r="I848" s="1373">
        <v>2290000</v>
      </c>
      <c r="J848" s="1373"/>
      <c r="K848" s="298"/>
      <c r="L848" s="298"/>
      <c r="M848" s="298"/>
      <c r="N848" s="298"/>
      <c r="O848" s="298"/>
      <c r="P848" s="298"/>
      <c r="Q848" s="298"/>
      <c r="R848" s="298"/>
      <c r="S848" s="298"/>
      <c r="T848" s="298"/>
      <c r="U848" s="298"/>
      <c r="V848" s="298"/>
      <c r="W848" s="298"/>
      <c r="X848" s="298"/>
      <c r="Y848" s="298"/>
      <c r="Z848" s="298"/>
      <c r="AA848" s="298"/>
      <c r="AB848" s="298"/>
    </row>
    <row r="849" spans="1:28" ht="15" hidden="1" x14ac:dyDescent="0.2">
      <c r="A849" s="1394" t="s">
        <v>1390</v>
      </c>
      <c r="B849" s="1373"/>
      <c r="C849" s="1373"/>
      <c r="D849" s="1373"/>
      <c r="E849" s="1373"/>
      <c r="F849" s="1373"/>
      <c r="G849" s="1373"/>
      <c r="H849" s="1373"/>
      <c r="I849" s="1373">
        <v>2290000</v>
      </c>
      <c r="J849" s="1373"/>
      <c r="K849" s="298"/>
      <c r="L849" s="298"/>
      <c r="M849" s="298"/>
      <c r="N849" s="298"/>
      <c r="O849" s="298"/>
      <c r="P849" s="298"/>
      <c r="Q849" s="298"/>
      <c r="R849" s="298"/>
      <c r="S849" s="298"/>
      <c r="T849" s="298"/>
      <c r="U849" s="298"/>
      <c r="V849" s="298"/>
      <c r="W849" s="298"/>
      <c r="X849" s="298"/>
      <c r="Y849" s="298"/>
      <c r="Z849" s="298"/>
      <c r="AA849" s="298"/>
      <c r="AB849" s="298"/>
    </row>
    <row r="850" spans="1:28" ht="15" hidden="1" x14ac:dyDescent="0.2">
      <c r="A850" s="1394" t="s">
        <v>1390</v>
      </c>
      <c r="B850" s="1373"/>
      <c r="C850" s="1373"/>
      <c r="D850" s="1373"/>
      <c r="E850" s="1373"/>
      <c r="F850" s="1373"/>
      <c r="G850" s="1373"/>
      <c r="H850" s="1373"/>
      <c r="I850" s="1373">
        <v>2290000</v>
      </c>
      <c r="J850" s="1373"/>
      <c r="K850" s="298"/>
      <c r="L850" s="298"/>
      <c r="M850" s="298"/>
      <c r="N850" s="298"/>
      <c r="O850" s="298"/>
      <c r="P850" s="298"/>
      <c r="Q850" s="298"/>
      <c r="R850" s="298"/>
      <c r="S850" s="298"/>
      <c r="T850" s="298"/>
      <c r="U850" s="298"/>
      <c r="V850" s="298"/>
      <c r="W850" s="298"/>
      <c r="X850" s="298"/>
      <c r="Y850" s="298"/>
      <c r="Z850" s="298"/>
      <c r="AA850" s="298"/>
      <c r="AB850" s="298"/>
    </row>
    <row r="851" spans="1:28" ht="15" hidden="1" x14ac:dyDescent="0.2">
      <c r="A851" s="1394" t="s">
        <v>1390</v>
      </c>
      <c r="B851" s="1373"/>
      <c r="C851" s="1373"/>
      <c r="D851" s="1373"/>
      <c r="E851" s="1373"/>
      <c r="F851" s="1373"/>
      <c r="G851" s="1373"/>
      <c r="H851" s="1373"/>
      <c r="I851" s="1373">
        <v>2290000</v>
      </c>
      <c r="J851" s="1373"/>
      <c r="K851" s="298"/>
      <c r="L851" s="298"/>
      <c r="M851" s="298"/>
      <c r="N851" s="298"/>
      <c r="O851" s="298"/>
      <c r="P851" s="298"/>
      <c r="Q851" s="298"/>
      <c r="R851" s="298"/>
      <c r="S851" s="298"/>
      <c r="T851" s="298"/>
      <c r="U851" s="298"/>
      <c r="V851" s="298"/>
      <c r="W851" s="298"/>
      <c r="X851" s="298"/>
      <c r="Y851" s="298"/>
      <c r="Z851" s="298"/>
      <c r="AA851" s="298"/>
      <c r="AB851" s="298"/>
    </row>
    <row r="852" spans="1:28" ht="15" hidden="1" x14ac:dyDescent="0.2">
      <c r="A852" s="1394" t="s">
        <v>1390</v>
      </c>
      <c r="B852" s="1373"/>
      <c r="C852" s="1373"/>
      <c r="D852" s="1373"/>
      <c r="E852" s="1373"/>
      <c r="F852" s="1373"/>
      <c r="G852" s="1373"/>
      <c r="H852" s="1373"/>
      <c r="I852" s="1373">
        <v>2290000</v>
      </c>
      <c r="J852" s="1373"/>
      <c r="K852" s="298"/>
      <c r="L852" s="298"/>
      <c r="M852" s="298"/>
      <c r="N852" s="298"/>
      <c r="O852" s="298"/>
      <c r="P852" s="298"/>
      <c r="Q852" s="298"/>
      <c r="R852" s="298"/>
      <c r="S852" s="298"/>
      <c r="T852" s="298"/>
      <c r="U852" s="298"/>
      <c r="V852" s="298"/>
      <c r="W852" s="298"/>
      <c r="X852" s="298"/>
      <c r="Y852" s="298"/>
      <c r="Z852" s="298"/>
      <c r="AA852" s="298"/>
      <c r="AB852" s="298"/>
    </row>
    <row r="853" spans="1:28" ht="15" x14ac:dyDescent="0.2">
      <c r="A853" s="1394" t="s">
        <v>2073</v>
      </c>
      <c r="B853" s="1373"/>
      <c r="C853" s="1373"/>
      <c r="D853" s="1373"/>
      <c r="E853" s="1373"/>
      <c r="F853" s="1373"/>
      <c r="G853" s="1373"/>
      <c r="H853" s="1373">
        <f t="shared" ref="H853" si="113">SUM(H843:H852)</f>
        <v>0</v>
      </c>
      <c r="I853" s="1373">
        <v>27500</v>
      </c>
      <c r="J853" s="1373">
        <f>SUM(B853:I853)</f>
        <v>27500</v>
      </c>
      <c r="K853" s="298"/>
      <c r="L853" s="298"/>
      <c r="M853" s="298"/>
      <c r="N853" s="298"/>
      <c r="O853" s="298"/>
      <c r="P853" s="298"/>
      <c r="Q853" s="298"/>
      <c r="R853" s="298"/>
      <c r="S853" s="298"/>
      <c r="T853" s="298"/>
      <c r="U853" s="298"/>
      <c r="V853" s="298"/>
      <c r="W853" s="298"/>
      <c r="X853" s="298"/>
      <c r="Y853" s="298"/>
      <c r="Z853" s="298"/>
      <c r="AA853" s="298"/>
      <c r="AB853" s="298"/>
    </row>
    <row r="854" spans="1:28" ht="15" hidden="1" x14ac:dyDescent="0.2">
      <c r="A854" s="1362" t="s">
        <v>2074</v>
      </c>
      <c r="B854" s="1373"/>
      <c r="C854" s="1373"/>
      <c r="D854" s="1373"/>
      <c r="E854" s="1373"/>
      <c r="F854" s="1373"/>
      <c r="G854" s="1373"/>
      <c r="H854" s="1373"/>
      <c r="I854" s="1373">
        <v>6250000</v>
      </c>
      <c r="J854" s="1373"/>
      <c r="K854" s="298"/>
      <c r="L854" s="298"/>
      <c r="M854" s="298"/>
      <c r="N854" s="298"/>
      <c r="O854" s="298"/>
      <c r="P854" s="298"/>
      <c r="Q854" s="298"/>
      <c r="R854" s="298"/>
      <c r="S854" s="298"/>
      <c r="T854" s="298"/>
      <c r="U854" s="298"/>
      <c r="V854" s="298"/>
      <c r="W854" s="298"/>
      <c r="X854" s="298"/>
      <c r="Y854" s="298"/>
      <c r="Z854" s="298"/>
      <c r="AA854" s="298"/>
      <c r="AB854" s="298"/>
    </row>
    <row r="855" spans="1:28" ht="15" hidden="1" x14ac:dyDescent="0.2">
      <c r="A855" s="1362" t="s">
        <v>2074</v>
      </c>
      <c r="B855" s="1373"/>
      <c r="C855" s="1373"/>
      <c r="D855" s="1373"/>
      <c r="E855" s="1373"/>
      <c r="F855" s="1373"/>
      <c r="G855" s="1373"/>
      <c r="H855" s="1373"/>
      <c r="I855" s="1373">
        <v>6250000</v>
      </c>
      <c r="J855" s="1373"/>
      <c r="K855" s="298"/>
      <c r="L855" s="298"/>
      <c r="M855" s="298"/>
      <c r="N855" s="298"/>
      <c r="O855" s="298"/>
      <c r="P855" s="298"/>
      <c r="Q855" s="298"/>
      <c r="R855" s="298"/>
      <c r="S855" s="298"/>
      <c r="T855" s="298"/>
      <c r="U855" s="298"/>
      <c r="V855" s="298"/>
      <c r="W855" s="298"/>
      <c r="X855" s="298"/>
      <c r="Y855" s="298"/>
      <c r="Z855" s="298"/>
      <c r="AA855" s="298"/>
      <c r="AB855" s="298"/>
    </row>
    <row r="856" spans="1:28" ht="15" hidden="1" x14ac:dyDescent="0.2">
      <c r="A856" s="1362" t="s">
        <v>2074</v>
      </c>
      <c r="B856" s="1373"/>
      <c r="C856" s="1373"/>
      <c r="D856" s="1373"/>
      <c r="E856" s="1373"/>
      <c r="F856" s="1373"/>
      <c r="G856" s="1373"/>
      <c r="H856" s="1373"/>
      <c r="I856" s="1373">
        <v>6250000</v>
      </c>
      <c r="J856" s="1373"/>
      <c r="K856" s="298"/>
      <c r="L856" s="298"/>
      <c r="M856" s="298"/>
      <c r="N856" s="298"/>
      <c r="O856" s="298"/>
      <c r="P856" s="298"/>
      <c r="Q856" s="298"/>
      <c r="R856" s="298"/>
      <c r="S856" s="298"/>
      <c r="T856" s="298"/>
      <c r="U856" s="298"/>
      <c r="V856" s="298"/>
      <c r="W856" s="298"/>
      <c r="X856" s="298"/>
      <c r="Y856" s="298"/>
      <c r="Z856" s="298"/>
      <c r="AA856" s="298"/>
      <c r="AB856" s="298"/>
    </row>
    <row r="857" spans="1:28" ht="15" hidden="1" x14ac:dyDescent="0.2">
      <c r="A857" s="1362" t="s">
        <v>2074</v>
      </c>
      <c r="B857" s="1373"/>
      <c r="C857" s="1373"/>
      <c r="D857" s="1373"/>
      <c r="E857" s="1373"/>
      <c r="F857" s="1373"/>
      <c r="G857" s="1373"/>
      <c r="H857" s="1373"/>
      <c r="I857" s="1373">
        <v>6250000</v>
      </c>
      <c r="J857" s="1373"/>
      <c r="K857" s="298"/>
      <c r="L857" s="298"/>
      <c r="M857" s="298"/>
      <c r="N857" s="298"/>
      <c r="O857" s="298"/>
      <c r="P857" s="298"/>
      <c r="Q857" s="298"/>
      <c r="R857" s="298"/>
      <c r="S857" s="298"/>
      <c r="T857" s="298"/>
      <c r="U857" s="298"/>
      <c r="V857" s="298"/>
      <c r="W857" s="298"/>
      <c r="X857" s="298"/>
      <c r="Y857" s="298"/>
      <c r="Z857" s="298"/>
      <c r="AA857" s="298"/>
      <c r="AB857" s="298"/>
    </row>
    <row r="858" spans="1:28" ht="15" hidden="1" x14ac:dyDescent="0.2">
      <c r="A858" s="1362" t="s">
        <v>2074</v>
      </c>
      <c r="B858" s="1373"/>
      <c r="C858" s="1373"/>
      <c r="D858" s="1373"/>
      <c r="E858" s="1373"/>
      <c r="F858" s="1373"/>
      <c r="G858" s="1373"/>
      <c r="H858" s="1373"/>
      <c r="I858" s="1373">
        <v>250000</v>
      </c>
      <c r="J858" s="1373"/>
      <c r="K858" s="298"/>
      <c r="L858" s="298"/>
      <c r="M858" s="298"/>
      <c r="N858" s="298"/>
      <c r="O858" s="298"/>
      <c r="P858" s="298"/>
      <c r="Q858" s="298"/>
      <c r="R858" s="298"/>
      <c r="S858" s="298"/>
      <c r="T858" s="298"/>
      <c r="U858" s="298"/>
      <c r="V858" s="298"/>
      <c r="W858" s="298"/>
      <c r="X858" s="298"/>
      <c r="Y858" s="298"/>
      <c r="Z858" s="298"/>
      <c r="AA858" s="298"/>
      <c r="AB858" s="298"/>
    </row>
    <row r="859" spans="1:28" ht="15" hidden="1" x14ac:dyDescent="0.2">
      <c r="A859" s="1362" t="s">
        <v>2074</v>
      </c>
      <c r="B859" s="1373"/>
      <c r="C859" s="1373">
        <v>1350000</v>
      </c>
      <c r="D859" s="1373"/>
      <c r="E859" s="1373"/>
      <c r="F859" s="1373"/>
      <c r="G859" s="1373"/>
      <c r="H859" s="1373"/>
      <c r="I859" s="1373"/>
      <c r="J859" s="1373"/>
      <c r="K859" s="298"/>
      <c r="L859" s="298"/>
      <c r="M859" s="298"/>
      <c r="N859" s="298"/>
      <c r="O859" s="298"/>
      <c r="P859" s="298"/>
      <c r="Q859" s="298"/>
      <c r="R859" s="298"/>
      <c r="S859" s="298"/>
      <c r="T859" s="298"/>
      <c r="U859" s="298"/>
      <c r="V859" s="298"/>
      <c r="W859" s="298"/>
      <c r="X859" s="298"/>
      <c r="Y859" s="298"/>
      <c r="Z859" s="298"/>
      <c r="AA859" s="298"/>
      <c r="AB859" s="298"/>
    </row>
    <row r="860" spans="1:28" ht="15" x14ac:dyDescent="0.2">
      <c r="A860" s="1362" t="s">
        <v>2075</v>
      </c>
      <c r="B860" s="1373"/>
      <c r="C860" s="1373">
        <v>1350</v>
      </c>
      <c r="D860" s="1373"/>
      <c r="E860" s="1373"/>
      <c r="F860" s="1373"/>
      <c r="G860" s="1373"/>
      <c r="H860" s="1373">
        <f t="shared" ref="H860" si="114">SUM(H854:H859)</f>
        <v>0</v>
      </c>
      <c r="I860" s="1373">
        <v>25250</v>
      </c>
      <c r="J860" s="1373">
        <f>SUM(B860:I860)</f>
        <v>26600</v>
      </c>
      <c r="K860" s="298"/>
      <c r="L860" s="298"/>
      <c r="M860" s="298"/>
      <c r="N860" s="298"/>
      <c r="O860" s="298"/>
      <c r="P860" s="298"/>
      <c r="Q860" s="298"/>
      <c r="R860" s="298"/>
      <c r="S860" s="298"/>
      <c r="T860" s="298"/>
      <c r="U860" s="298"/>
      <c r="V860" s="298"/>
      <c r="W860" s="298"/>
      <c r="X860" s="298"/>
      <c r="Y860" s="298"/>
      <c r="Z860" s="298"/>
      <c r="AA860" s="298"/>
      <c r="AB860" s="298"/>
    </row>
    <row r="861" spans="1:28" ht="15" hidden="1" x14ac:dyDescent="0.2">
      <c r="A861" s="1394" t="s">
        <v>879</v>
      </c>
      <c r="B861" s="1373"/>
      <c r="C861" s="1373"/>
      <c r="D861" s="1373"/>
      <c r="E861" s="1373"/>
      <c r="F861" s="1373"/>
      <c r="G861" s="1373"/>
      <c r="H861" s="1373"/>
      <c r="I861" s="1373"/>
      <c r="J861" s="1373">
        <f t="shared" si="105"/>
        <v>0</v>
      </c>
      <c r="K861" s="298"/>
      <c r="L861" s="298"/>
      <c r="M861" s="298"/>
      <c r="N861" s="298"/>
      <c r="O861" s="298"/>
      <c r="P861" s="298"/>
      <c r="Q861" s="298"/>
      <c r="R861" s="298"/>
      <c r="S861" s="298"/>
      <c r="T861" s="298"/>
      <c r="U861" s="298"/>
      <c r="V861" s="298"/>
      <c r="W861" s="298"/>
      <c r="X861" s="298"/>
      <c r="Y861" s="298"/>
      <c r="Z861" s="298"/>
      <c r="AA861" s="298"/>
      <c r="AB861" s="298"/>
    </row>
    <row r="862" spans="1:28" ht="15" hidden="1" x14ac:dyDescent="0.2">
      <c r="A862" s="1394" t="s">
        <v>2076</v>
      </c>
      <c r="B862" s="1373"/>
      <c r="C862" s="1373"/>
      <c r="D862" s="1373"/>
      <c r="E862" s="1373"/>
      <c r="F862" s="1373"/>
      <c r="G862" s="1373"/>
      <c r="H862" s="1373"/>
      <c r="I862" s="1373">
        <v>1486801</v>
      </c>
      <c r="J862" s="1373"/>
      <c r="K862" s="298"/>
      <c r="L862" s="298"/>
      <c r="M862" s="298"/>
      <c r="N862" s="298"/>
      <c r="O862" s="298"/>
      <c r="P862" s="298"/>
      <c r="Q862" s="298"/>
      <c r="R862" s="298"/>
      <c r="S862" s="298"/>
      <c r="T862" s="298"/>
      <c r="U862" s="298"/>
      <c r="V862" s="298"/>
      <c r="W862" s="298"/>
      <c r="X862" s="298"/>
      <c r="Y862" s="298"/>
      <c r="Z862" s="298"/>
      <c r="AA862" s="298"/>
      <c r="AB862" s="298"/>
    </row>
    <row r="863" spans="1:28" ht="15" hidden="1" x14ac:dyDescent="0.2">
      <c r="A863" s="1394" t="s">
        <v>2076</v>
      </c>
      <c r="B863" s="1373"/>
      <c r="C863" s="1373"/>
      <c r="D863" s="1373"/>
      <c r="E863" s="1373"/>
      <c r="F863" s="1373"/>
      <c r="G863" s="1373"/>
      <c r="H863" s="1373"/>
      <c r="I863" s="1373">
        <v>884058</v>
      </c>
      <c r="J863" s="1373"/>
      <c r="K863" s="298"/>
      <c r="L863" s="298"/>
      <c r="M863" s="298"/>
      <c r="N863" s="298"/>
      <c r="O863" s="298"/>
      <c r="P863" s="298"/>
      <c r="Q863" s="298"/>
      <c r="R863" s="298"/>
      <c r="S863" s="298"/>
      <c r="T863" s="298"/>
      <c r="U863" s="298"/>
      <c r="V863" s="298"/>
      <c r="W863" s="298"/>
      <c r="X863" s="298"/>
      <c r="Y863" s="298"/>
      <c r="Z863" s="298"/>
      <c r="AA863" s="298"/>
      <c r="AB863" s="298"/>
    </row>
    <row r="864" spans="1:28" ht="15" hidden="1" x14ac:dyDescent="0.2">
      <c r="A864" s="1394" t="s">
        <v>2076</v>
      </c>
      <c r="B864" s="1373"/>
      <c r="C864" s="1373"/>
      <c r="D864" s="1373"/>
      <c r="E864" s="1373"/>
      <c r="F864" s="1373"/>
      <c r="G864" s="1373"/>
      <c r="H864" s="1373"/>
      <c r="I864" s="1373">
        <v>856898</v>
      </c>
      <c r="J864" s="1373"/>
      <c r="K864" s="298"/>
      <c r="L864" s="298"/>
      <c r="M864" s="298"/>
      <c r="N864" s="298"/>
      <c r="O864" s="298"/>
      <c r="P864" s="298"/>
      <c r="Q864" s="298"/>
      <c r="R864" s="298"/>
      <c r="S864" s="298"/>
      <c r="T864" s="298"/>
      <c r="U864" s="298"/>
      <c r="V864" s="298"/>
      <c r="W864" s="298"/>
      <c r="X864" s="298"/>
      <c r="Y864" s="298"/>
      <c r="Z864" s="298"/>
      <c r="AA864" s="298"/>
      <c r="AB864" s="298"/>
    </row>
    <row r="865" spans="1:28" ht="15" x14ac:dyDescent="0.2">
      <c r="A865" s="1394" t="s">
        <v>2077</v>
      </c>
      <c r="B865" s="1373"/>
      <c r="C865" s="1373"/>
      <c r="D865" s="1373"/>
      <c r="E865" s="1373"/>
      <c r="F865" s="1373"/>
      <c r="G865" s="1373"/>
      <c r="H865" s="1373">
        <f t="shared" ref="H865" si="115">SUM(H862:H864)</f>
        <v>0</v>
      </c>
      <c r="I865" s="1373">
        <v>3228</v>
      </c>
      <c r="J865" s="1373">
        <f>SUM(B865:I865)</f>
        <v>3228</v>
      </c>
      <c r="K865" s="298"/>
      <c r="L865" s="298"/>
      <c r="M865" s="298"/>
      <c r="N865" s="298"/>
      <c r="O865" s="298"/>
      <c r="P865" s="298"/>
      <c r="Q865" s="298"/>
      <c r="R865" s="298"/>
      <c r="S865" s="298"/>
      <c r="T865" s="298"/>
      <c r="U865" s="298"/>
      <c r="V865" s="298"/>
      <c r="W865" s="298"/>
      <c r="X865" s="298"/>
      <c r="Y865" s="298"/>
      <c r="Z865" s="298"/>
      <c r="AA865" s="298"/>
      <c r="AB865" s="298"/>
    </row>
    <row r="866" spans="1:28" ht="15" hidden="1" x14ac:dyDescent="0.2">
      <c r="A866" s="1394" t="s">
        <v>890</v>
      </c>
      <c r="B866" s="1373"/>
      <c r="C866" s="1373"/>
      <c r="D866" s="1373"/>
      <c r="E866" s="1373"/>
      <c r="F866" s="1373"/>
      <c r="G866" s="1373"/>
      <c r="H866" s="1373"/>
      <c r="I866" s="1364">
        <v>82500000</v>
      </c>
      <c r="J866" s="1373"/>
      <c r="K866" s="298"/>
      <c r="L866" s="298"/>
      <c r="M866" s="298"/>
      <c r="N866" s="298"/>
      <c r="O866" s="298"/>
      <c r="P866" s="298"/>
      <c r="Q866" s="298"/>
      <c r="R866" s="298"/>
      <c r="S866" s="298"/>
      <c r="T866" s="298"/>
      <c r="U866" s="298"/>
      <c r="V866" s="298"/>
      <c r="W866" s="298"/>
      <c r="X866" s="298"/>
      <c r="Y866" s="298"/>
      <c r="Z866" s="298"/>
      <c r="AA866" s="298"/>
      <c r="AB866" s="298"/>
    </row>
    <row r="867" spans="1:28" ht="15" hidden="1" x14ac:dyDescent="0.2">
      <c r="A867" s="1394" t="s">
        <v>890</v>
      </c>
      <c r="B867" s="1373"/>
      <c r="C867" s="1373"/>
      <c r="D867" s="1373"/>
      <c r="E867" s="1373"/>
      <c r="F867" s="1373"/>
      <c r="G867" s="1373"/>
      <c r="H867" s="1373"/>
      <c r="I867" s="1364">
        <v>70000000</v>
      </c>
      <c r="J867" s="1373"/>
      <c r="K867" s="298"/>
      <c r="L867" s="298"/>
      <c r="M867" s="298"/>
      <c r="N867" s="298"/>
      <c r="O867" s="298"/>
      <c r="P867" s="298"/>
      <c r="Q867" s="298"/>
      <c r="R867" s="298"/>
      <c r="S867" s="298"/>
      <c r="T867" s="298"/>
      <c r="U867" s="298"/>
      <c r="V867" s="298"/>
      <c r="W867" s="298"/>
      <c r="X867" s="298"/>
      <c r="Y867" s="298"/>
      <c r="Z867" s="298"/>
      <c r="AA867" s="298"/>
      <c r="AB867" s="298"/>
    </row>
    <row r="868" spans="1:28" ht="15" hidden="1" x14ac:dyDescent="0.2">
      <c r="A868" s="1394" t="s">
        <v>890</v>
      </c>
      <c r="B868" s="1373"/>
      <c r="C868" s="1373"/>
      <c r="D868" s="1393"/>
      <c r="E868" s="1364"/>
      <c r="F868" s="1364"/>
      <c r="G868" s="1393"/>
      <c r="H868" s="1393"/>
      <c r="I868" s="1364">
        <v>82500000</v>
      </c>
      <c r="J868" s="1373"/>
      <c r="K868" s="298"/>
      <c r="L868" s="298"/>
      <c r="M868" s="298"/>
      <c r="N868" s="298"/>
      <c r="O868" s="298"/>
      <c r="P868" s="298"/>
      <c r="Q868" s="298"/>
      <c r="R868" s="298"/>
      <c r="S868" s="298"/>
      <c r="T868" s="298"/>
      <c r="U868" s="298"/>
      <c r="V868" s="298"/>
      <c r="W868" s="298"/>
      <c r="X868" s="298"/>
      <c r="Y868" s="298"/>
      <c r="Z868" s="298"/>
      <c r="AA868" s="298"/>
      <c r="AB868" s="298"/>
    </row>
    <row r="869" spans="1:28" ht="15" x14ac:dyDescent="0.2">
      <c r="A869" s="1394" t="s">
        <v>2078</v>
      </c>
      <c r="B869" s="1373"/>
      <c r="C869" s="1373"/>
      <c r="D869" s="1373"/>
      <c r="E869" s="1373"/>
      <c r="F869" s="1373"/>
      <c r="G869" s="1373"/>
      <c r="H869" s="1373">
        <f t="shared" ref="H869" si="116">SUM(H866:H868)</f>
        <v>0</v>
      </c>
      <c r="I869" s="1373">
        <v>235000</v>
      </c>
      <c r="J869" s="1373">
        <f>SUM(B869:I869)</f>
        <v>235000</v>
      </c>
      <c r="K869" s="298"/>
      <c r="L869" s="298"/>
      <c r="M869" s="298"/>
      <c r="N869" s="298"/>
      <c r="O869" s="298"/>
      <c r="P869" s="298"/>
      <c r="Q869" s="298"/>
      <c r="R869" s="298"/>
      <c r="S869" s="298"/>
      <c r="T869" s="298"/>
      <c r="U869" s="298"/>
      <c r="V869" s="298"/>
      <c r="W869" s="298"/>
      <c r="X869" s="298"/>
      <c r="Y869" s="298"/>
      <c r="Z869" s="298"/>
      <c r="AA869" s="298"/>
      <c r="AB869" s="298"/>
    </row>
    <row r="870" spans="1:28" ht="15" hidden="1" x14ac:dyDescent="0.2">
      <c r="A870" s="1394" t="s">
        <v>2079</v>
      </c>
      <c r="B870" s="1373"/>
      <c r="C870" s="1373">
        <v>2500000</v>
      </c>
      <c r="D870" s="1393"/>
      <c r="E870" s="1364"/>
      <c r="F870" s="1364"/>
      <c r="G870" s="1393"/>
      <c r="H870" s="1393"/>
      <c r="I870" s="1364">
        <v>43000000</v>
      </c>
      <c r="J870" s="1373"/>
      <c r="K870" s="298"/>
      <c r="L870" s="298"/>
      <c r="M870" s="298"/>
      <c r="N870" s="298"/>
      <c r="O870" s="298"/>
      <c r="P870" s="298"/>
      <c r="Q870" s="298"/>
      <c r="R870" s="298"/>
      <c r="S870" s="298"/>
      <c r="T870" s="298"/>
      <c r="U870" s="298"/>
      <c r="V870" s="298"/>
      <c r="W870" s="298"/>
      <c r="X870" s="298"/>
      <c r="Y870" s="298"/>
      <c r="Z870" s="298"/>
      <c r="AA870" s="298"/>
      <c r="AB870" s="298"/>
    </row>
    <row r="871" spans="1:28" ht="15" hidden="1" x14ac:dyDescent="0.2">
      <c r="A871" s="1394" t="s">
        <v>2079</v>
      </c>
      <c r="B871" s="1373"/>
      <c r="C871" s="1373">
        <v>2500000</v>
      </c>
      <c r="D871" s="1393"/>
      <c r="E871" s="1364"/>
      <c r="F871" s="1364"/>
      <c r="G871" s="1393"/>
      <c r="H871" s="1393"/>
      <c r="I871" s="1364"/>
      <c r="J871" s="1373"/>
      <c r="K871" s="298"/>
      <c r="L871" s="298"/>
      <c r="M871" s="298"/>
      <c r="N871" s="298"/>
      <c r="O871" s="298"/>
      <c r="P871" s="298"/>
      <c r="Q871" s="298"/>
      <c r="R871" s="298"/>
      <c r="S871" s="298"/>
      <c r="T871" s="298"/>
      <c r="U871" s="298"/>
      <c r="V871" s="298"/>
      <c r="W871" s="298"/>
      <c r="X871" s="298"/>
      <c r="Y871" s="298"/>
      <c r="Z871" s="298"/>
      <c r="AA871" s="298"/>
      <c r="AB871" s="298"/>
    </row>
    <row r="872" spans="1:28" ht="15" hidden="1" x14ac:dyDescent="0.2">
      <c r="A872" s="1394" t="s">
        <v>2079</v>
      </c>
      <c r="B872" s="1373"/>
      <c r="C872" s="1373">
        <v>2500000</v>
      </c>
      <c r="D872" s="1393"/>
      <c r="E872" s="1364"/>
      <c r="F872" s="1364"/>
      <c r="G872" s="1393"/>
      <c r="H872" s="1393"/>
      <c r="I872" s="1364">
        <v>50000000</v>
      </c>
      <c r="J872" s="1373"/>
      <c r="K872" s="298"/>
      <c r="L872" s="298"/>
      <c r="M872" s="298"/>
      <c r="N872" s="298"/>
      <c r="O872" s="298"/>
      <c r="P872" s="298"/>
      <c r="Q872" s="298"/>
      <c r="R872" s="298"/>
      <c r="S872" s="298"/>
      <c r="T872" s="298"/>
      <c r="U872" s="298"/>
      <c r="V872" s="298"/>
      <c r="W872" s="298"/>
      <c r="X872" s="298"/>
      <c r="Y872" s="298"/>
      <c r="Z872" s="298"/>
      <c r="AA872" s="298"/>
      <c r="AB872" s="298"/>
    </row>
    <row r="873" spans="1:28" ht="15" hidden="1" x14ac:dyDescent="0.2">
      <c r="A873" s="1394" t="s">
        <v>2079</v>
      </c>
      <c r="B873" s="1373"/>
      <c r="C873" s="1373">
        <v>2500000</v>
      </c>
      <c r="D873" s="1393"/>
      <c r="E873" s="1364"/>
      <c r="F873" s="1364"/>
      <c r="G873" s="1393"/>
      <c r="H873" s="1393"/>
      <c r="I873" s="1364">
        <v>50000000</v>
      </c>
      <c r="J873" s="1373"/>
      <c r="K873" s="298"/>
      <c r="L873" s="298"/>
      <c r="M873" s="298"/>
      <c r="N873" s="298"/>
      <c r="O873" s="298"/>
      <c r="P873" s="298"/>
      <c r="Q873" s="298"/>
      <c r="R873" s="298"/>
      <c r="S873" s="298"/>
      <c r="T873" s="298"/>
      <c r="U873" s="298"/>
      <c r="V873" s="298"/>
      <c r="W873" s="298"/>
      <c r="X873" s="298"/>
      <c r="Y873" s="298"/>
      <c r="Z873" s="298"/>
      <c r="AA873" s="298"/>
      <c r="AB873" s="298"/>
    </row>
    <row r="874" spans="1:28" ht="15" hidden="1" x14ac:dyDescent="0.2">
      <c r="A874" s="1394" t="s">
        <v>2079</v>
      </c>
      <c r="B874" s="1373"/>
      <c r="C874" s="1364">
        <v>2500000</v>
      </c>
      <c r="D874" s="1393"/>
      <c r="E874" s="1364"/>
      <c r="F874" s="1364"/>
      <c r="G874" s="1393"/>
      <c r="H874" s="1393"/>
      <c r="I874" s="1364"/>
      <c r="J874" s="1373"/>
      <c r="K874" s="298"/>
      <c r="L874" s="298"/>
      <c r="M874" s="298"/>
      <c r="N874" s="298"/>
      <c r="O874" s="298"/>
      <c r="P874" s="298"/>
      <c r="Q874" s="298"/>
      <c r="R874" s="298"/>
      <c r="S874" s="298"/>
      <c r="T874" s="298"/>
      <c r="U874" s="298"/>
      <c r="V874" s="298"/>
      <c r="W874" s="298"/>
      <c r="X874" s="298"/>
      <c r="Y874" s="298"/>
      <c r="Z874" s="298"/>
      <c r="AA874" s="298"/>
      <c r="AB874" s="298"/>
    </row>
    <row r="875" spans="1:28" ht="15" hidden="1" x14ac:dyDescent="0.2">
      <c r="A875" s="1394" t="s">
        <v>2079</v>
      </c>
      <c r="B875" s="1373"/>
      <c r="C875" s="1373">
        <v>8400000</v>
      </c>
      <c r="D875" s="1393"/>
      <c r="E875" s="1364"/>
      <c r="F875" s="1364"/>
      <c r="G875" s="1393"/>
      <c r="H875" s="1393"/>
      <c r="I875" s="1364">
        <v>50000000</v>
      </c>
      <c r="J875" s="1373"/>
      <c r="K875" s="298"/>
      <c r="L875" s="298"/>
      <c r="M875" s="298"/>
      <c r="N875" s="298"/>
      <c r="O875" s="298"/>
      <c r="P875" s="298"/>
      <c r="Q875" s="298"/>
      <c r="R875" s="298"/>
      <c r="S875" s="298"/>
      <c r="T875" s="298"/>
      <c r="U875" s="298"/>
      <c r="V875" s="298"/>
      <c r="W875" s="298"/>
      <c r="X875" s="298"/>
      <c r="Y875" s="298"/>
      <c r="Z875" s="298"/>
      <c r="AA875" s="298"/>
      <c r="AB875" s="298"/>
    </row>
    <row r="876" spans="1:28" ht="15" hidden="1" x14ac:dyDescent="0.2">
      <c r="A876" s="1394" t="s">
        <v>2079</v>
      </c>
      <c r="B876" s="1373"/>
      <c r="C876" s="1373">
        <v>2500000</v>
      </c>
      <c r="D876" s="1393"/>
      <c r="E876" s="1364"/>
      <c r="F876" s="1364"/>
      <c r="G876" s="1393"/>
      <c r="H876" s="1393"/>
      <c r="I876" s="1364">
        <v>16000000</v>
      </c>
      <c r="J876" s="1373"/>
      <c r="K876" s="298"/>
      <c r="L876" s="298"/>
      <c r="M876" s="298"/>
      <c r="N876" s="298"/>
      <c r="O876" s="298"/>
      <c r="P876" s="298"/>
      <c r="Q876" s="298"/>
      <c r="R876" s="298"/>
      <c r="S876" s="298"/>
      <c r="T876" s="298"/>
      <c r="U876" s="298"/>
      <c r="V876" s="298"/>
      <c r="W876" s="298"/>
      <c r="X876" s="298"/>
      <c r="Y876" s="298"/>
      <c r="Z876" s="298"/>
      <c r="AA876" s="298"/>
      <c r="AB876" s="298"/>
    </row>
    <row r="877" spans="1:28" ht="15" hidden="1" x14ac:dyDescent="0.2">
      <c r="A877" s="1394" t="s">
        <v>2079</v>
      </c>
      <c r="B877" s="1373"/>
      <c r="C877" s="1373">
        <v>2500000</v>
      </c>
      <c r="D877" s="1393"/>
      <c r="E877" s="1364"/>
      <c r="F877" s="1364"/>
      <c r="G877" s="1393"/>
      <c r="H877" s="1393"/>
      <c r="I877" s="1364"/>
      <c r="J877" s="1373"/>
      <c r="K877" s="298"/>
      <c r="L877" s="298"/>
      <c r="M877" s="298"/>
      <c r="N877" s="298"/>
      <c r="O877" s="298"/>
      <c r="P877" s="298"/>
      <c r="Q877" s="298"/>
      <c r="R877" s="298"/>
      <c r="S877" s="298"/>
      <c r="T877" s="298"/>
      <c r="U877" s="298"/>
      <c r="V877" s="298"/>
      <c r="W877" s="298"/>
      <c r="X877" s="298"/>
      <c r="Y877" s="298"/>
      <c r="Z877" s="298"/>
      <c r="AA877" s="298"/>
      <c r="AB877" s="298"/>
    </row>
    <row r="878" spans="1:28" ht="15" hidden="1" x14ac:dyDescent="0.2">
      <c r="A878" s="1394" t="s">
        <v>2079</v>
      </c>
      <c r="B878" s="1373"/>
      <c r="C878" s="1373">
        <v>2500000</v>
      </c>
      <c r="D878" s="1393"/>
      <c r="E878" s="1364"/>
      <c r="F878" s="1364"/>
      <c r="G878" s="1393"/>
      <c r="H878" s="1393"/>
      <c r="I878" s="1364">
        <v>50000000</v>
      </c>
      <c r="J878" s="1373"/>
      <c r="K878" s="298"/>
      <c r="L878" s="298"/>
      <c r="M878" s="298"/>
      <c r="N878" s="298"/>
      <c r="O878" s="298"/>
      <c r="P878" s="298"/>
      <c r="Q878" s="298"/>
      <c r="R878" s="298"/>
      <c r="S878" s="298"/>
      <c r="T878" s="298"/>
      <c r="U878" s="298"/>
      <c r="V878" s="298"/>
      <c r="W878" s="298"/>
      <c r="X878" s="298"/>
      <c r="Y878" s="298"/>
      <c r="Z878" s="298"/>
      <c r="AA878" s="298"/>
      <c r="AB878" s="298"/>
    </row>
    <row r="879" spans="1:28" ht="15" x14ac:dyDescent="0.2">
      <c r="A879" s="1394" t="s">
        <v>2080</v>
      </c>
      <c r="B879" s="1373"/>
      <c r="C879" s="1373">
        <v>28400</v>
      </c>
      <c r="D879" s="1373"/>
      <c r="E879" s="1373"/>
      <c r="F879" s="1373"/>
      <c r="G879" s="1373"/>
      <c r="H879" s="1373">
        <f t="shared" ref="H879" si="117">SUM(H870:H878)</f>
        <v>0</v>
      </c>
      <c r="I879" s="1373">
        <v>259000</v>
      </c>
      <c r="J879" s="1373">
        <f>SUM(B879:I879)</f>
        <v>287400</v>
      </c>
      <c r="K879" s="298"/>
      <c r="L879" s="298"/>
      <c r="M879" s="298"/>
      <c r="N879" s="298"/>
      <c r="O879" s="298"/>
      <c r="P879" s="298"/>
      <c r="Q879" s="298"/>
      <c r="R879" s="298"/>
      <c r="S879" s="298"/>
      <c r="T879" s="298"/>
      <c r="U879" s="298"/>
      <c r="V879" s="298"/>
      <c r="W879" s="298"/>
      <c r="X879" s="298"/>
      <c r="Y879" s="298"/>
      <c r="Z879" s="298"/>
      <c r="AA879" s="298"/>
      <c r="AB879" s="298"/>
    </row>
    <row r="880" spans="1:28" s="578" customFormat="1" ht="18" customHeight="1" x14ac:dyDescent="0.2">
      <c r="A880" s="1664" t="s">
        <v>1391</v>
      </c>
      <c r="B880" s="1428">
        <f>SUM(B879,B869,B865,B860,B853,B841,B840,B823,B822,B805,B794,B791,B773,B772,B767,B766,B755,B754,B753,B752,B751,B749,B747,B743,B715,B714,B711,B709,B708,B707,B706,B705,B703)</f>
        <v>0</v>
      </c>
      <c r="C880" s="1428">
        <f t="shared" ref="C880:I880" si="118">SUM(C879,C869,C865,C860,C853,C841,C840,C823,C822,C805,C794,C791,C773,C772,C767,C766,C755,C754,C753,C752,C751,C749,C747,C743,C715,C714,C711,C709,C708,C707,C706,C705,C703)</f>
        <v>29750</v>
      </c>
      <c r="D880" s="1428">
        <f t="shared" si="118"/>
        <v>0</v>
      </c>
      <c r="E880" s="1428">
        <f t="shared" si="118"/>
        <v>0</v>
      </c>
      <c r="F880" s="1428">
        <f t="shared" si="118"/>
        <v>0</v>
      </c>
      <c r="G880" s="1428">
        <f t="shared" si="118"/>
        <v>0</v>
      </c>
      <c r="H880" s="1428">
        <f t="shared" si="118"/>
        <v>0</v>
      </c>
      <c r="I880" s="1428">
        <f t="shared" si="118"/>
        <v>2826847</v>
      </c>
      <c r="J880" s="1428">
        <f t="shared" si="105"/>
        <v>2856597</v>
      </c>
      <c r="K880" s="453"/>
      <c r="L880" s="1380"/>
      <c r="M880" s="453"/>
      <c r="N880" s="453"/>
      <c r="O880" s="453"/>
      <c r="P880" s="453"/>
      <c r="Q880" s="453"/>
      <c r="R880" s="453"/>
      <c r="S880" s="453"/>
      <c r="T880" s="453"/>
      <c r="U880" s="453"/>
      <c r="V880" s="453"/>
      <c r="W880" s="453"/>
      <c r="X880" s="453"/>
      <c r="Y880" s="453"/>
      <c r="Z880" s="453"/>
      <c r="AA880" s="453"/>
      <c r="AB880" s="453"/>
    </row>
    <row r="881" spans="1:28" s="578" customFormat="1" ht="15" customHeight="1" x14ac:dyDescent="0.25">
      <c r="A881" s="1427" t="s">
        <v>842</v>
      </c>
      <c r="B881" s="1428">
        <f t="shared" ref="B881:I881" si="119">B87+B131+B700+B880</f>
        <v>610</v>
      </c>
      <c r="C881" s="1429">
        <f t="shared" si="119"/>
        <v>57345</v>
      </c>
      <c r="D881" s="1429">
        <f t="shared" si="119"/>
        <v>2109</v>
      </c>
      <c r="E881" s="1428">
        <f t="shared" si="119"/>
        <v>870</v>
      </c>
      <c r="F881" s="1429">
        <f t="shared" si="119"/>
        <v>1478</v>
      </c>
      <c r="G881" s="1429">
        <f t="shared" si="119"/>
        <v>28169</v>
      </c>
      <c r="H881" s="1429">
        <f t="shared" si="119"/>
        <v>0</v>
      </c>
      <c r="I881" s="1429">
        <f t="shared" si="119"/>
        <v>3997000</v>
      </c>
      <c r="J881" s="1430">
        <f t="shared" si="105"/>
        <v>4087581</v>
      </c>
      <c r="K881" s="582"/>
      <c r="L881" s="1380"/>
      <c r="M881" s="453"/>
      <c r="N881" s="453"/>
      <c r="O881" s="453"/>
      <c r="P881" s="453"/>
      <c r="Q881" s="453"/>
      <c r="R881" s="453"/>
      <c r="S881" s="453"/>
      <c r="T881" s="453"/>
      <c r="U881" s="453"/>
      <c r="V881" s="453"/>
      <c r="W881" s="453"/>
      <c r="X881" s="453"/>
      <c r="Y881" s="453"/>
      <c r="Z881" s="453"/>
      <c r="AA881" s="453"/>
      <c r="AB881" s="453"/>
    </row>
    <row r="882" spans="1:28" ht="15.75" hidden="1" x14ac:dyDescent="0.25">
      <c r="A882" s="583"/>
      <c r="B882" s="584">
        <v>-520000</v>
      </c>
      <c r="C882" s="584">
        <v>-53705000</v>
      </c>
      <c r="D882" s="584">
        <v>-1978500</v>
      </c>
      <c r="E882" s="584">
        <v>-790000</v>
      </c>
      <c r="F882" s="584">
        <v>-1000000</v>
      </c>
      <c r="G882" s="584">
        <v>-27469165</v>
      </c>
      <c r="H882" s="584"/>
      <c r="I882" s="584">
        <v>-3562586947</v>
      </c>
      <c r="J882" s="585">
        <v>-3648049612</v>
      </c>
      <c r="K882" s="582"/>
      <c r="L882" s="582"/>
      <c r="M882" s="298"/>
      <c r="N882" s="298"/>
      <c r="O882" s="298"/>
      <c r="P882" s="298"/>
      <c r="Q882" s="298"/>
      <c r="R882" s="298"/>
      <c r="S882" s="298"/>
      <c r="T882" s="298"/>
      <c r="U882" s="298"/>
      <c r="V882" s="298"/>
      <c r="W882" s="298"/>
      <c r="X882" s="298"/>
      <c r="Y882" s="298"/>
      <c r="Z882" s="298"/>
      <c r="AA882" s="298"/>
      <c r="AB882" s="298"/>
    </row>
    <row r="883" spans="1:28" ht="15.75" hidden="1" x14ac:dyDescent="0.25">
      <c r="A883" s="583"/>
      <c r="B883" s="1431">
        <f>SUM(B881:B882)</f>
        <v>-519390</v>
      </c>
      <c r="C883" s="1431">
        <f t="shared" ref="C883:I883" si="120">SUM(C881:C882)</f>
        <v>-53647655</v>
      </c>
      <c r="D883" s="1431">
        <f t="shared" si="120"/>
        <v>-1976391</v>
      </c>
      <c r="E883" s="1431">
        <f t="shared" si="120"/>
        <v>-789130</v>
      </c>
      <c r="F883" s="1431">
        <f t="shared" si="120"/>
        <v>-998522</v>
      </c>
      <c r="G883" s="1431">
        <f t="shared" si="120"/>
        <v>-27440996</v>
      </c>
      <c r="H883" s="1431">
        <f t="shared" si="120"/>
        <v>0</v>
      </c>
      <c r="I883" s="1431">
        <f t="shared" si="120"/>
        <v>-3558589947</v>
      </c>
      <c r="J883" s="1432">
        <f>SUM(J881:J882)</f>
        <v>-3643962031</v>
      </c>
      <c r="K883" s="582"/>
      <c r="L883" s="582"/>
      <c r="M883" s="298"/>
      <c r="N883" s="298"/>
      <c r="O883" s="298"/>
      <c r="P883" s="298"/>
      <c r="Q883" s="298"/>
      <c r="R883" s="298"/>
      <c r="S883" s="298"/>
      <c r="T883" s="298"/>
      <c r="U883" s="298"/>
      <c r="V883" s="298"/>
      <c r="W883" s="298"/>
      <c r="X883" s="298"/>
      <c r="Y883" s="298"/>
      <c r="Z883" s="298"/>
      <c r="AA883" s="298"/>
      <c r="AB883" s="298"/>
    </row>
    <row r="884" spans="1:28" ht="15.75" hidden="1" x14ac:dyDescent="0.25">
      <c r="A884" s="583"/>
      <c r="B884" s="584"/>
      <c r="C884" s="584"/>
      <c r="D884" s="584"/>
      <c r="E884" s="584"/>
      <c r="F884" s="584"/>
      <c r="G884" s="584"/>
      <c r="H884" s="584"/>
      <c r="I884" s="584"/>
      <c r="J884" s="585"/>
      <c r="K884" s="582"/>
      <c r="L884" s="582"/>
      <c r="M884" s="298"/>
      <c r="N884" s="298"/>
      <c r="O884" s="298"/>
      <c r="P884" s="298"/>
      <c r="Q884" s="298"/>
      <c r="R884" s="298"/>
      <c r="S884" s="298"/>
      <c r="T884" s="298"/>
      <c r="U884" s="298"/>
      <c r="V884" s="298"/>
      <c r="W884" s="298"/>
      <c r="X884" s="298"/>
      <c r="Y884" s="298"/>
      <c r="Z884" s="298"/>
      <c r="AA884" s="298"/>
      <c r="AB884" s="298"/>
    </row>
    <row r="885" spans="1:28" ht="15.75" hidden="1" x14ac:dyDescent="0.25">
      <c r="A885" s="586"/>
      <c r="B885" s="587"/>
      <c r="C885" s="587"/>
      <c r="D885" s="587"/>
      <c r="E885" s="587"/>
      <c r="F885" s="587"/>
      <c r="G885" s="587"/>
      <c r="H885" s="587"/>
      <c r="I885" s="587"/>
      <c r="J885" s="587"/>
      <c r="K885" s="588"/>
      <c r="L885" s="588"/>
      <c r="M885" s="298"/>
      <c r="N885" s="298"/>
      <c r="O885" s="298"/>
      <c r="P885" s="298"/>
      <c r="Q885" s="298"/>
      <c r="R885" s="298"/>
      <c r="S885" s="298"/>
      <c r="T885" s="298"/>
      <c r="U885" s="298"/>
      <c r="V885" s="298"/>
      <c r="W885" s="298"/>
      <c r="X885" s="298"/>
      <c r="Y885" s="298"/>
      <c r="Z885" s="298"/>
      <c r="AA885" s="298"/>
      <c r="AB885" s="298"/>
    </row>
    <row r="886" spans="1:28" ht="18.75" hidden="1" x14ac:dyDescent="0.3">
      <c r="A886" s="1433" t="s">
        <v>2081</v>
      </c>
      <c r="B886" s="1434">
        <v>6996527356</v>
      </c>
      <c r="C886" s="587"/>
      <c r="D886" s="590" t="s">
        <v>2082</v>
      </c>
      <c r="E886" s="1435"/>
      <c r="F886" s="590"/>
      <c r="G886" s="589"/>
      <c r="H886" s="587"/>
      <c r="I886" s="587"/>
      <c r="J886" s="590"/>
      <c r="K886" s="588"/>
      <c r="L886" s="588"/>
      <c r="M886" s="298"/>
      <c r="N886" s="298"/>
      <c r="O886" s="298"/>
      <c r="P886" s="298"/>
      <c r="Q886" s="298"/>
      <c r="R886" s="298"/>
      <c r="S886" s="298"/>
      <c r="T886" s="298"/>
      <c r="U886" s="298"/>
      <c r="V886" s="298"/>
      <c r="W886" s="298"/>
      <c r="X886" s="298"/>
      <c r="Y886" s="298"/>
      <c r="Z886" s="298"/>
      <c r="AA886" s="298"/>
      <c r="AB886" s="298"/>
    </row>
    <row r="887" spans="1:28" ht="31.5" hidden="1" customHeight="1" x14ac:dyDescent="0.25">
      <c r="A887" s="1433" t="s">
        <v>2083</v>
      </c>
      <c r="B887" s="1436">
        <v>-3343940</v>
      </c>
      <c r="C887" s="1922" t="s">
        <v>2084</v>
      </c>
      <c r="D887" s="1923"/>
      <c r="E887" s="1923"/>
      <c r="F887" s="1923"/>
      <c r="G887" s="1924"/>
      <c r="H887" s="587"/>
      <c r="I887" s="587"/>
      <c r="J887" s="590"/>
      <c r="K887" s="1437"/>
      <c r="L887" s="588"/>
      <c r="M887" s="298"/>
      <c r="N887" s="298"/>
      <c r="O887" s="298"/>
      <c r="P887" s="298"/>
      <c r="Q887" s="298"/>
      <c r="R887" s="298"/>
      <c r="S887" s="298"/>
      <c r="T887" s="298"/>
      <c r="U887" s="298"/>
      <c r="V887" s="298"/>
      <c r="W887" s="298"/>
      <c r="X887" s="298"/>
      <c r="Y887" s="298"/>
      <c r="Z887" s="298"/>
      <c r="AA887" s="298"/>
      <c r="AB887" s="298"/>
    </row>
    <row r="888" spans="1:28" ht="31.5" hidden="1" customHeight="1" x14ac:dyDescent="0.25">
      <c r="A888" s="1433" t="s">
        <v>2083</v>
      </c>
      <c r="B888" s="1436">
        <v>-354097682</v>
      </c>
      <c r="C888" s="1922" t="s">
        <v>2085</v>
      </c>
      <c r="D888" s="1924"/>
      <c r="E888" s="1924"/>
      <c r="F888" s="1924"/>
      <c r="G888" s="1924"/>
      <c r="H888" s="587"/>
      <c r="I888" s="587"/>
      <c r="J888" s="590"/>
      <c r="K888" s="1437"/>
      <c r="L888" s="588"/>
      <c r="M888" s="298"/>
      <c r="N888" s="298"/>
      <c r="O888" s="298"/>
      <c r="P888" s="298"/>
      <c r="Q888" s="298"/>
      <c r="R888" s="298"/>
      <c r="S888" s="298"/>
      <c r="T888" s="298"/>
      <c r="U888" s="298"/>
      <c r="V888" s="298"/>
      <c r="W888" s="298"/>
      <c r="X888" s="298"/>
      <c r="Y888" s="298"/>
      <c r="Z888" s="298"/>
      <c r="AA888" s="298"/>
      <c r="AB888" s="298"/>
    </row>
    <row r="889" spans="1:28" ht="43.5" hidden="1" customHeight="1" x14ac:dyDescent="0.25">
      <c r="A889" s="1433" t="s">
        <v>2086</v>
      </c>
      <c r="B889" s="1438">
        <v>-2263242081</v>
      </c>
      <c r="C889" s="1934" t="s">
        <v>2087</v>
      </c>
      <c r="D889" s="1935"/>
      <c r="E889" s="1935"/>
      <c r="F889" s="1935"/>
      <c r="G889" s="1936"/>
      <c r="H889" s="587"/>
      <c r="I889" s="587"/>
      <c r="J889" s="590"/>
      <c r="K889" s="588"/>
      <c r="L889" s="588"/>
      <c r="M889" s="298"/>
      <c r="N889" s="298"/>
      <c r="O889" s="298"/>
      <c r="P889" s="298"/>
      <c r="Q889" s="298"/>
      <c r="R889" s="298"/>
      <c r="S889" s="298"/>
      <c r="T889" s="298"/>
      <c r="U889" s="298"/>
      <c r="V889" s="298"/>
      <c r="W889" s="298"/>
      <c r="X889" s="298"/>
      <c r="Y889" s="298"/>
      <c r="Z889" s="298"/>
      <c r="AA889" s="298"/>
      <c r="AB889" s="298"/>
    </row>
    <row r="890" spans="1:28" ht="43.5" hidden="1" customHeight="1" x14ac:dyDescent="0.25">
      <c r="A890" s="1433" t="s">
        <v>2088</v>
      </c>
      <c r="B890" s="1436">
        <v>-20231000</v>
      </c>
      <c r="C890" s="1922" t="s">
        <v>2089</v>
      </c>
      <c r="D890" s="1923"/>
      <c r="E890" s="1923"/>
      <c r="F890" s="1923"/>
      <c r="G890" s="1924"/>
      <c r="H890" s="587"/>
      <c r="I890" s="587"/>
      <c r="J890" s="590"/>
      <c r="K890" s="588"/>
      <c r="L890" s="588"/>
      <c r="M890" s="298"/>
      <c r="N890" s="298"/>
      <c r="O890" s="298"/>
      <c r="P890" s="298"/>
      <c r="Q890" s="298"/>
      <c r="R890" s="298"/>
      <c r="S890" s="298"/>
      <c r="T890" s="298"/>
      <c r="U890" s="298"/>
      <c r="V890" s="298"/>
      <c r="W890" s="298"/>
      <c r="X890" s="298"/>
      <c r="Y890" s="298"/>
      <c r="Z890" s="298"/>
      <c r="AA890" s="298"/>
      <c r="AB890" s="298"/>
    </row>
    <row r="891" spans="1:28" ht="43.5" hidden="1" customHeight="1" x14ac:dyDescent="0.25">
      <c r="A891" s="1433" t="s">
        <v>2090</v>
      </c>
      <c r="B891" s="1436">
        <v>-2703105</v>
      </c>
      <c r="C891" s="1922" t="s">
        <v>2091</v>
      </c>
      <c r="D891" s="1924"/>
      <c r="E891" s="1924"/>
      <c r="F891" s="1924"/>
      <c r="G891" s="1924"/>
      <c r="H891" s="587"/>
      <c r="I891" s="587"/>
      <c r="J891" s="590"/>
      <c r="K891" s="588"/>
      <c r="L891" s="588"/>
      <c r="M891" s="298"/>
      <c r="N891" s="298"/>
      <c r="O891" s="298"/>
      <c r="P891" s="298"/>
      <c r="Q891" s="298"/>
      <c r="R891" s="298"/>
      <c r="S891" s="298"/>
      <c r="T891" s="298"/>
      <c r="U891" s="298"/>
      <c r="V891" s="298"/>
      <c r="W891" s="298"/>
      <c r="X891" s="298"/>
      <c r="Y891" s="298"/>
      <c r="Z891" s="298"/>
      <c r="AA891" s="298"/>
      <c r="AB891" s="298"/>
    </row>
    <row r="892" spans="1:28" ht="43.5" hidden="1" customHeight="1" x14ac:dyDescent="0.25">
      <c r="A892" s="1433" t="s">
        <v>2092</v>
      </c>
      <c r="B892" s="1438">
        <v>-11000000</v>
      </c>
      <c r="C892" s="1934" t="s">
        <v>2093</v>
      </c>
      <c r="D892" s="1936"/>
      <c r="E892" s="1936"/>
      <c r="F892" s="1936"/>
      <c r="G892" s="1936"/>
      <c r="H892" s="587"/>
      <c r="I892" s="587"/>
      <c r="J892" s="590"/>
      <c r="K892" s="588"/>
      <c r="L892" s="588"/>
      <c r="M892" s="298"/>
      <c r="N892" s="298"/>
      <c r="O892" s="298"/>
      <c r="P892" s="298"/>
      <c r="Q892" s="298"/>
      <c r="R892" s="298"/>
      <c r="S892" s="298"/>
      <c r="T892" s="298"/>
      <c r="U892" s="298"/>
      <c r="V892" s="298"/>
      <c r="W892" s="298"/>
      <c r="X892" s="298"/>
      <c r="Y892" s="298"/>
      <c r="Z892" s="298"/>
      <c r="AA892" s="298"/>
      <c r="AB892" s="298"/>
    </row>
    <row r="893" spans="1:28" ht="43.5" hidden="1" customHeight="1" x14ac:dyDescent="0.25">
      <c r="A893" s="1433" t="s">
        <v>2092</v>
      </c>
      <c r="B893" s="1438">
        <v>-15000000</v>
      </c>
      <c r="C893" s="1934" t="s">
        <v>2094</v>
      </c>
      <c r="D893" s="1936"/>
      <c r="E893" s="1936"/>
      <c r="F893" s="1936"/>
      <c r="G893" s="1936"/>
      <c r="H893" s="587"/>
      <c r="I893" s="587"/>
      <c r="J893" s="590"/>
      <c r="K893" s="588"/>
      <c r="L893" s="588"/>
      <c r="M893" s="298"/>
      <c r="N893" s="298"/>
      <c r="O893" s="298"/>
      <c r="P893" s="298"/>
      <c r="Q893" s="298"/>
      <c r="R893" s="298"/>
      <c r="S893" s="298"/>
      <c r="T893" s="298"/>
      <c r="U893" s="298"/>
      <c r="V893" s="298"/>
      <c r="W893" s="298"/>
      <c r="X893" s="298"/>
      <c r="Y893" s="298"/>
      <c r="Z893" s="298"/>
      <c r="AA893" s="298"/>
      <c r="AB893" s="298"/>
    </row>
    <row r="894" spans="1:28" ht="43.5" hidden="1" customHeight="1" x14ac:dyDescent="0.25">
      <c r="A894" s="1433" t="s">
        <v>2095</v>
      </c>
      <c r="B894" s="1436">
        <v>-312100</v>
      </c>
      <c r="C894" s="1922" t="s">
        <v>2096</v>
      </c>
      <c r="D894" s="1923"/>
      <c r="E894" s="1923"/>
      <c r="F894" s="1923"/>
      <c r="G894" s="1924"/>
      <c r="H894" s="587"/>
      <c r="I894" s="587"/>
      <c r="J894" s="590">
        <v>635591208</v>
      </c>
      <c r="K894" s="1437" t="s">
        <v>2097</v>
      </c>
      <c r="L894" s="1436"/>
      <c r="M894" s="298"/>
      <c r="N894" s="298"/>
      <c r="O894" s="298"/>
      <c r="P894" s="298"/>
      <c r="Q894" s="298"/>
      <c r="R894" s="298"/>
      <c r="S894" s="298"/>
      <c r="T894" s="298"/>
      <c r="U894" s="298"/>
      <c r="V894" s="298"/>
      <c r="W894" s="298"/>
      <c r="X894" s="298"/>
      <c r="Y894" s="298"/>
      <c r="Z894" s="298"/>
      <c r="AA894" s="298"/>
      <c r="AB894" s="298"/>
    </row>
    <row r="895" spans="1:28" ht="43.5" hidden="1" customHeight="1" x14ac:dyDescent="0.25">
      <c r="A895" s="1433" t="s">
        <v>2095</v>
      </c>
      <c r="B895" s="1436">
        <v>-325500</v>
      </c>
      <c r="C895" s="1922" t="s">
        <v>2098</v>
      </c>
      <c r="D895" s="1923"/>
      <c r="E895" s="1923"/>
      <c r="F895" s="1923"/>
      <c r="G895" s="1924"/>
      <c r="H895" s="587"/>
      <c r="I895" s="587"/>
      <c r="J895" s="590"/>
      <c r="K895" s="1437"/>
      <c r="L895" s="1436"/>
      <c r="M895" s="298"/>
      <c r="N895" s="298"/>
      <c r="O895" s="298"/>
      <c r="P895" s="298"/>
      <c r="Q895" s="298"/>
      <c r="R895" s="298"/>
      <c r="S895" s="298"/>
      <c r="T895" s="298"/>
      <c r="U895" s="298"/>
      <c r="V895" s="298"/>
      <c r="W895" s="298"/>
      <c r="X895" s="298"/>
      <c r="Y895" s="298"/>
      <c r="Z895" s="298"/>
      <c r="AA895" s="298"/>
      <c r="AB895" s="298"/>
    </row>
    <row r="896" spans="1:28" ht="43.5" hidden="1" customHeight="1" x14ac:dyDescent="0.25">
      <c r="A896" s="1433" t="s">
        <v>2095</v>
      </c>
      <c r="B896" s="1438">
        <v>-315500</v>
      </c>
      <c r="C896" s="1934" t="s">
        <v>2099</v>
      </c>
      <c r="D896" s="1935"/>
      <c r="E896" s="1935"/>
      <c r="F896" s="1935"/>
      <c r="G896" s="1936"/>
      <c r="H896" s="587"/>
      <c r="I896" s="587"/>
      <c r="J896" s="590"/>
      <c r="K896" s="1437"/>
      <c r="L896" s="1436"/>
      <c r="M896" s="298"/>
      <c r="N896" s="298"/>
      <c r="O896" s="298"/>
      <c r="P896" s="298"/>
      <c r="Q896" s="298"/>
      <c r="R896" s="298"/>
      <c r="S896" s="298"/>
      <c r="T896" s="298"/>
      <c r="U896" s="298"/>
      <c r="V896" s="298"/>
      <c r="W896" s="298"/>
      <c r="X896" s="298"/>
      <c r="Y896" s="298"/>
      <c r="Z896" s="298"/>
      <c r="AA896" s="298"/>
      <c r="AB896" s="298"/>
    </row>
    <row r="897" spans="1:28" ht="43.5" hidden="1" customHeight="1" x14ac:dyDescent="0.25">
      <c r="A897" s="1433" t="s">
        <v>2100</v>
      </c>
      <c r="B897" s="1436">
        <v>-72125000</v>
      </c>
      <c r="C897" s="1922" t="s">
        <v>2101</v>
      </c>
      <c r="D897" s="1923"/>
      <c r="E897" s="1923"/>
      <c r="F897" s="1923"/>
      <c r="G897" s="1924"/>
      <c r="H897" s="587"/>
      <c r="I897" s="587"/>
      <c r="J897" s="590"/>
      <c r="K897" s="1437"/>
      <c r="L897" s="1437"/>
      <c r="M897" s="298"/>
      <c r="N897" s="298"/>
      <c r="O897" s="298"/>
      <c r="P897" s="298"/>
      <c r="Q897" s="298"/>
      <c r="R897" s="298"/>
      <c r="S897" s="298"/>
      <c r="T897" s="298"/>
      <c r="U897" s="298"/>
      <c r="V897" s="298"/>
      <c r="W897" s="298"/>
      <c r="X897" s="298"/>
      <c r="Y897" s="298"/>
      <c r="Z897" s="298"/>
      <c r="AA897" s="298"/>
      <c r="AB897" s="298"/>
    </row>
    <row r="898" spans="1:28" ht="43.5" hidden="1" customHeight="1" x14ac:dyDescent="0.25">
      <c r="A898" s="1433" t="s">
        <v>2100</v>
      </c>
      <c r="B898" s="1436">
        <v>-16250000</v>
      </c>
      <c r="C898" s="1922" t="s">
        <v>2102</v>
      </c>
      <c r="D898" s="1923"/>
      <c r="E898" s="1923"/>
      <c r="F898" s="1923"/>
      <c r="G898" s="1924"/>
      <c r="H898" s="587"/>
      <c r="I898" s="587"/>
      <c r="J898" s="590"/>
      <c r="K898" s="1437"/>
      <c r="L898" s="1437"/>
      <c r="M898" s="298"/>
      <c r="N898" s="298"/>
      <c r="O898" s="298"/>
      <c r="P898" s="298"/>
      <c r="Q898" s="298"/>
      <c r="R898" s="298"/>
      <c r="S898" s="298"/>
      <c r="T898" s="298"/>
      <c r="U898" s="298"/>
      <c r="V898" s="298"/>
      <c r="W898" s="298"/>
      <c r="X898" s="298"/>
      <c r="Y898" s="298"/>
      <c r="Z898" s="298"/>
      <c r="AA898" s="298"/>
      <c r="AB898" s="298"/>
    </row>
    <row r="899" spans="1:28" ht="57" hidden="1" customHeight="1" x14ac:dyDescent="0.55000000000000004">
      <c r="A899" s="1433" t="s">
        <v>2100</v>
      </c>
      <c r="B899" s="1439">
        <v>-150000000</v>
      </c>
      <c r="C899" s="1922" t="s">
        <v>2103</v>
      </c>
      <c r="D899" s="1923"/>
      <c r="E899" s="1923"/>
      <c r="F899" s="1923"/>
      <c r="G899" s="1924"/>
      <c r="H899" s="596"/>
      <c r="I899" s="596"/>
      <c r="J899" s="597"/>
      <c r="K899" s="1346"/>
      <c r="L899" s="1346"/>
      <c r="M899" s="298"/>
      <c r="N899" s="298"/>
      <c r="O899" s="298"/>
      <c r="P899" s="298"/>
      <c r="Q899" s="298"/>
      <c r="R899" s="298"/>
      <c r="S899" s="298"/>
      <c r="T899" s="298"/>
      <c r="U899" s="298"/>
      <c r="V899" s="298"/>
      <c r="W899" s="298"/>
      <c r="X899" s="298"/>
      <c r="Y899" s="298"/>
      <c r="Z899" s="298"/>
      <c r="AA899" s="298"/>
      <c r="AB899" s="298"/>
    </row>
    <row r="900" spans="1:28" ht="35.25" hidden="1" customHeight="1" x14ac:dyDescent="0.25">
      <c r="A900" s="1440"/>
      <c r="B900" s="1441">
        <f>SUM(B886:B899)</f>
        <v>4087581448</v>
      </c>
      <c r="C900" s="592"/>
      <c r="D900" s="593"/>
      <c r="E900" s="1442"/>
      <c r="F900" s="594"/>
      <c r="G900" s="595"/>
      <c r="H900" s="596"/>
      <c r="I900" s="596"/>
      <c r="J900" s="1443"/>
      <c r="K900" s="1346"/>
      <c r="L900" s="585"/>
      <c r="M900" s="298"/>
      <c r="N900" s="298"/>
      <c r="O900" s="298"/>
      <c r="P900" s="298"/>
      <c r="Q900" s="298"/>
      <c r="R900" s="298"/>
      <c r="S900" s="298"/>
      <c r="T900" s="298"/>
      <c r="U900" s="298"/>
      <c r="V900" s="298"/>
      <c r="W900" s="298"/>
      <c r="X900" s="298"/>
      <c r="Y900" s="298"/>
      <c r="Z900" s="298"/>
      <c r="AA900" s="298"/>
      <c r="AB900" s="298"/>
    </row>
    <row r="901" spans="1:28" ht="15.75" hidden="1" x14ac:dyDescent="0.25">
      <c r="A901" s="591"/>
      <c r="B901" s="1444"/>
      <c r="C901" s="592"/>
      <c r="D901" s="593"/>
      <c r="E901" s="1442"/>
      <c r="F901" s="594"/>
      <c r="G901" s="598"/>
      <c r="H901" s="596"/>
      <c r="I901" s="596"/>
      <c r="J901" s="1443">
        <v>-15000000</v>
      </c>
      <c r="K901" s="1437"/>
      <c r="L901" s="1437"/>
      <c r="M901" s="298"/>
      <c r="N901" s="298"/>
      <c r="O901" s="298"/>
      <c r="P901" s="298"/>
      <c r="Q901" s="298"/>
      <c r="R901" s="298"/>
      <c r="S901" s="298"/>
      <c r="T901" s="298"/>
      <c r="U901" s="298"/>
      <c r="V901" s="298"/>
      <c r="W901" s="298"/>
      <c r="X901" s="298"/>
      <c r="Y901" s="298"/>
      <c r="Z901" s="298"/>
      <c r="AA901" s="298"/>
      <c r="AB901" s="298"/>
    </row>
    <row r="902" spans="1:28" ht="15" hidden="1" customHeight="1" x14ac:dyDescent="0.25">
      <c r="A902" s="591"/>
      <c r="B902" s="1445"/>
      <c r="C902" s="1937"/>
      <c r="D902" s="1937"/>
      <c r="E902" s="1446"/>
      <c r="F902" s="1938"/>
      <c r="G902" s="1938"/>
      <c r="H902" s="1938"/>
      <c r="I902" s="1938"/>
      <c r="J902" s="1447">
        <v>-181059372</v>
      </c>
      <c r="K902" s="1437" t="s">
        <v>2104</v>
      </c>
      <c r="L902" s="1436"/>
      <c r="M902" s="298"/>
      <c r="N902" s="298"/>
      <c r="O902" s="298"/>
      <c r="P902" s="298"/>
      <c r="Q902" s="298"/>
      <c r="R902" s="298"/>
      <c r="S902" s="298"/>
      <c r="T902" s="298"/>
      <c r="U902" s="298"/>
      <c r="V902" s="298"/>
      <c r="W902" s="298"/>
      <c r="X902" s="298"/>
      <c r="Y902" s="298"/>
      <c r="Z902" s="298"/>
      <c r="AA902" s="298"/>
      <c r="AB902" s="298"/>
    </row>
    <row r="903" spans="1:28" ht="15.75" hidden="1" x14ac:dyDescent="0.25">
      <c r="A903" s="591"/>
      <c r="B903" s="599"/>
      <c r="C903" s="1937"/>
      <c r="D903" s="1937"/>
      <c r="E903" s="1442"/>
      <c r="F903" s="594"/>
      <c r="G903" s="600"/>
      <c r="H903" s="596"/>
      <c r="I903" s="596"/>
      <c r="J903" s="1448">
        <f>SUM(J894:J902)</f>
        <v>439531836</v>
      </c>
      <c r="K903" s="1437"/>
      <c r="L903" s="1437"/>
      <c r="M903" s="298"/>
      <c r="N903" s="298"/>
      <c r="O903" s="298"/>
      <c r="P903" s="298"/>
      <c r="Q903" s="298"/>
      <c r="R903" s="298"/>
      <c r="S903" s="298"/>
      <c r="T903" s="298"/>
      <c r="U903" s="298"/>
      <c r="V903" s="298"/>
      <c r="W903" s="298"/>
      <c r="X903" s="298"/>
      <c r="Y903" s="298"/>
      <c r="Z903" s="298"/>
      <c r="AA903" s="298"/>
      <c r="AB903" s="298"/>
    </row>
    <row r="904" spans="1:28" ht="15.75" hidden="1" x14ac:dyDescent="0.25">
      <c r="A904" s="591"/>
      <c r="B904" s="599"/>
      <c r="C904" s="1937"/>
      <c r="D904" s="1937"/>
      <c r="E904" s="1940"/>
      <c r="F904" s="1940"/>
      <c r="G904" s="1940"/>
      <c r="H904" s="596"/>
      <c r="I904" s="596"/>
      <c r="J904" s="597"/>
      <c r="K904" s="1437"/>
      <c r="L904" s="1437"/>
      <c r="M904" s="298"/>
      <c r="N904" s="298"/>
      <c r="O904" s="298"/>
      <c r="P904" s="298"/>
      <c r="Q904" s="298"/>
      <c r="R904" s="298"/>
      <c r="S904" s="298"/>
      <c r="T904" s="298"/>
      <c r="U904" s="298"/>
      <c r="V904" s="298"/>
      <c r="W904" s="298"/>
      <c r="X904" s="298"/>
      <c r="Y904" s="298"/>
      <c r="Z904" s="298"/>
      <c r="AA904" s="298"/>
      <c r="AB904" s="298"/>
    </row>
    <row r="905" spans="1:28" ht="15.75" hidden="1" x14ac:dyDescent="0.25">
      <c r="A905" s="591"/>
      <c r="B905" s="599"/>
      <c r="C905" s="1937"/>
      <c r="D905" s="1937"/>
      <c r="E905" s="1436"/>
      <c r="F905" s="1436"/>
      <c r="G905" s="600"/>
      <c r="H905" s="596"/>
      <c r="I905" s="596"/>
      <c r="J905" s="597"/>
      <c r="K905" s="1437"/>
      <c r="L905" s="1437"/>
      <c r="M905" s="298"/>
      <c r="N905" s="298"/>
      <c r="O905" s="298"/>
      <c r="P905" s="298"/>
      <c r="Q905" s="298"/>
      <c r="R905" s="298"/>
      <c r="S905" s="298"/>
      <c r="T905" s="298"/>
      <c r="U905" s="298"/>
      <c r="V905" s="298"/>
      <c r="W905" s="298"/>
      <c r="X905" s="298"/>
      <c r="Y905" s="298"/>
      <c r="Z905" s="298"/>
      <c r="AA905" s="298"/>
      <c r="AB905" s="298"/>
    </row>
    <row r="906" spans="1:28" ht="15.75" hidden="1" x14ac:dyDescent="0.25">
      <c r="A906" s="591"/>
      <c r="B906" s="599"/>
      <c r="C906" s="1937"/>
      <c r="D906" s="1937"/>
      <c r="E906" s="1442"/>
      <c r="F906" s="594"/>
      <c r="G906" s="600"/>
      <c r="H906" s="596"/>
      <c r="I906" s="596"/>
      <c r="J906" s="597"/>
      <c r="K906" s="1437"/>
      <c r="L906" s="1437"/>
      <c r="M906" s="298"/>
      <c r="N906" s="298"/>
      <c r="O906" s="298"/>
      <c r="P906" s="298"/>
      <c r="Q906" s="298"/>
      <c r="R906" s="298"/>
      <c r="S906" s="298"/>
      <c r="T906" s="298"/>
      <c r="U906" s="298"/>
      <c r="V906" s="298"/>
      <c r="W906" s="298"/>
      <c r="X906" s="298"/>
      <c r="Y906" s="298"/>
      <c r="Z906" s="298"/>
      <c r="AA906" s="298"/>
      <c r="AB906" s="298"/>
    </row>
    <row r="907" spans="1:28" ht="33" hidden="1" customHeight="1" x14ac:dyDescent="0.25">
      <c r="A907" s="591"/>
      <c r="B907" s="599"/>
      <c r="C907" s="1937"/>
      <c r="D907" s="1937"/>
      <c r="E907" s="1442"/>
      <c r="F907" s="594"/>
      <c r="G907" s="600"/>
      <c r="H907" s="596"/>
      <c r="I907" s="596"/>
      <c r="J907" s="597"/>
      <c r="K907" s="1437"/>
      <c r="L907" s="1437"/>
      <c r="M907" s="298"/>
      <c r="N907" s="298"/>
      <c r="O907" s="298"/>
      <c r="P907" s="298"/>
      <c r="Q907" s="298"/>
      <c r="R907" s="298"/>
      <c r="S907" s="298"/>
      <c r="T907" s="298"/>
      <c r="U907" s="298"/>
      <c r="V907" s="298"/>
      <c r="W907" s="298"/>
      <c r="X907" s="298"/>
      <c r="Y907" s="298"/>
      <c r="Z907" s="298"/>
      <c r="AA907" s="298"/>
      <c r="AB907" s="298"/>
    </row>
    <row r="908" spans="1:28" ht="57" hidden="1" customHeight="1" x14ac:dyDescent="0.25">
      <c r="A908" s="591"/>
      <c r="B908" s="601"/>
      <c r="C908" s="1939"/>
      <c r="D908" s="1939"/>
      <c r="E908" s="1442"/>
      <c r="F908" s="594"/>
      <c r="G908" s="600"/>
      <c r="H908" s="596"/>
      <c r="I908" s="596"/>
      <c r="J908" s="597"/>
      <c r="K908" s="588"/>
      <c r="L908" s="588"/>
      <c r="M908" s="298"/>
      <c r="N908" s="298"/>
      <c r="O908" s="298"/>
      <c r="P908" s="298"/>
      <c r="Q908" s="298"/>
      <c r="R908" s="298"/>
      <c r="S908" s="298"/>
      <c r="T908" s="298"/>
      <c r="U908" s="298"/>
      <c r="V908" s="298"/>
      <c r="W908" s="298"/>
      <c r="X908" s="298"/>
      <c r="Y908" s="298"/>
      <c r="Z908" s="298"/>
      <c r="AA908" s="298"/>
      <c r="AB908" s="298"/>
    </row>
    <row r="909" spans="1:28" ht="24" hidden="1" customHeight="1" x14ac:dyDescent="0.25">
      <c r="A909" s="602"/>
      <c r="B909" s="599"/>
      <c r="C909" s="603"/>
      <c r="D909" s="595"/>
      <c r="E909" s="1449"/>
      <c r="F909" s="604"/>
      <c r="G909" s="587"/>
      <c r="H909" s="590"/>
      <c r="I909" s="605"/>
      <c r="J909" s="606"/>
      <c r="K909" s="588"/>
      <c r="L909" s="298"/>
      <c r="M909" s="298"/>
      <c r="N909" s="298"/>
      <c r="O909" s="298"/>
      <c r="P909" s="298"/>
      <c r="Q909" s="298"/>
      <c r="R909" s="298"/>
      <c r="S909" s="298"/>
      <c r="T909" s="298"/>
      <c r="U909" s="298"/>
      <c r="V909" s="298"/>
      <c r="W909" s="298"/>
      <c r="X909" s="298"/>
      <c r="Y909" s="298"/>
      <c r="Z909" s="298"/>
      <c r="AA909" s="298"/>
    </row>
    <row r="910" spans="1:28" ht="52.15" hidden="1" customHeight="1" x14ac:dyDescent="0.2">
      <c r="A910" s="298"/>
      <c r="B910" s="298"/>
      <c r="C910" s="298"/>
      <c r="D910" s="298"/>
      <c r="E910" s="298"/>
      <c r="F910" s="298"/>
      <c r="G910" s="298"/>
      <c r="H910" s="298"/>
      <c r="I910" s="298"/>
      <c r="J910" s="298"/>
      <c r="K910" s="298"/>
      <c r="L910" s="298"/>
      <c r="M910" s="298"/>
      <c r="N910" s="298"/>
      <c r="O910" s="298"/>
      <c r="P910" s="298"/>
      <c r="Q910" s="298"/>
    </row>
    <row r="911" spans="1:28" s="608" customFormat="1" ht="62.45" hidden="1" customHeight="1" x14ac:dyDescent="0.2">
      <c r="A911" s="607"/>
      <c r="B911" s="607"/>
      <c r="C911" s="607"/>
      <c r="D911" s="607"/>
      <c r="E911" s="607"/>
      <c r="F911" s="607"/>
      <c r="G911" s="607"/>
      <c r="H911" s="607"/>
      <c r="I911" s="607"/>
      <c r="J911" s="607"/>
      <c r="K911" s="607"/>
      <c r="L911" s="607"/>
      <c r="M911" s="607"/>
      <c r="N911" s="607"/>
      <c r="O911" s="607"/>
      <c r="P911" s="607"/>
      <c r="Q911" s="607"/>
    </row>
    <row r="912" spans="1:28" s="608" customFormat="1" ht="46.15" hidden="1" customHeight="1" x14ac:dyDescent="0.2">
      <c r="A912" s="607"/>
      <c r="B912" s="607"/>
      <c r="C912" s="607"/>
      <c r="D912" s="607"/>
      <c r="E912" s="607"/>
      <c r="F912" s="607"/>
      <c r="G912" s="607"/>
      <c r="H912" s="607"/>
      <c r="I912" s="607"/>
      <c r="J912" s="607"/>
      <c r="K912" s="607"/>
      <c r="L912" s="607"/>
      <c r="M912" s="607"/>
      <c r="N912" s="607"/>
      <c r="O912" s="607"/>
      <c r="P912" s="607"/>
      <c r="Q912" s="607"/>
    </row>
    <row r="913" spans="1:17" s="608" customFormat="1" ht="40.9" hidden="1" customHeight="1" x14ac:dyDescent="0.2">
      <c r="A913" s="607"/>
      <c r="B913" s="607"/>
      <c r="C913" s="607"/>
      <c r="D913" s="607"/>
      <c r="E913" s="607"/>
      <c r="F913" s="607"/>
      <c r="G913" s="607"/>
      <c r="H913" s="607"/>
      <c r="I913" s="607"/>
      <c r="J913" s="607"/>
      <c r="K913" s="607"/>
      <c r="L913" s="607"/>
      <c r="M913" s="607"/>
      <c r="N913" s="607"/>
      <c r="O913" s="607"/>
      <c r="P913" s="607"/>
      <c r="Q913" s="607"/>
    </row>
    <row r="914" spans="1:17" s="608" customFormat="1" ht="23.45" hidden="1" customHeight="1" x14ac:dyDescent="0.2">
      <c r="A914" s="607"/>
      <c r="B914" s="607"/>
      <c r="C914" s="607"/>
      <c r="D914" s="607"/>
      <c r="E914" s="607"/>
      <c r="F914" s="607"/>
      <c r="G914" s="607"/>
      <c r="H914" s="607"/>
      <c r="I914" s="607"/>
      <c r="J914" s="607"/>
      <c r="K914" s="607"/>
      <c r="L914" s="607"/>
      <c r="M914" s="607"/>
      <c r="N914" s="607"/>
      <c r="O914" s="607"/>
      <c r="P914" s="607"/>
      <c r="Q914" s="607"/>
    </row>
    <row r="915" spans="1:17" s="608" customFormat="1" ht="23.45" hidden="1" customHeight="1" x14ac:dyDescent="0.2">
      <c r="A915" s="607"/>
      <c r="B915" s="607"/>
      <c r="C915" s="607"/>
      <c r="D915" s="607"/>
      <c r="E915" s="607"/>
      <c r="F915" s="607"/>
      <c r="G915" s="607"/>
      <c r="H915" s="607"/>
      <c r="I915" s="607"/>
      <c r="J915" s="607"/>
      <c r="K915" s="607"/>
      <c r="L915" s="607"/>
      <c r="M915" s="607"/>
      <c r="N915" s="607"/>
      <c r="O915" s="607"/>
      <c r="P915" s="607"/>
      <c r="Q915" s="607"/>
    </row>
    <row r="916" spans="1:17" s="608" customFormat="1" ht="23.45" hidden="1" customHeight="1" x14ac:dyDescent="0.2">
      <c r="A916" s="607"/>
      <c r="B916" s="607"/>
      <c r="C916" s="607"/>
      <c r="D916" s="607"/>
      <c r="E916" s="607"/>
      <c r="F916" s="607"/>
      <c r="G916" s="607"/>
      <c r="H916" s="607"/>
      <c r="I916" s="607"/>
      <c r="J916" s="607"/>
      <c r="K916" s="607"/>
      <c r="L916" s="607"/>
      <c r="M916" s="607"/>
      <c r="N916" s="607"/>
      <c r="O916" s="607"/>
      <c r="P916" s="607"/>
      <c r="Q916" s="607"/>
    </row>
    <row r="917" spans="1:17" s="608" customFormat="1" ht="23.45" hidden="1" customHeight="1" x14ac:dyDescent="0.2">
      <c r="A917" s="607"/>
      <c r="B917" s="607"/>
      <c r="C917" s="607"/>
      <c r="D917" s="607"/>
      <c r="E917" s="607"/>
      <c r="F917" s="607"/>
      <c r="G917" s="607"/>
      <c r="H917" s="607"/>
      <c r="I917" s="607"/>
      <c r="J917" s="607"/>
      <c r="K917" s="607"/>
      <c r="L917" s="607"/>
      <c r="M917" s="607"/>
      <c r="N917" s="607"/>
      <c r="O917" s="607"/>
      <c r="P917" s="607"/>
      <c r="Q917" s="607"/>
    </row>
    <row r="918" spans="1:17" s="608" customFormat="1" ht="31.9" hidden="1" customHeight="1" x14ac:dyDescent="0.2">
      <c r="A918" s="607"/>
      <c r="B918" s="607"/>
      <c r="C918" s="607"/>
      <c r="D918" s="607"/>
      <c r="E918" s="607"/>
      <c r="F918" s="607"/>
      <c r="G918" s="607"/>
      <c r="H918" s="607"/>
      <c r="I918" s="607"/>
      <c r="J918" s="607"/>
      <c r="K918" s="607"/>
      <c r="L918" s="607"/>
      <c r="M918" s="607"/>
      <c r="N918" s="607"/>
      <c r="O918" s="607"/>
      <c r="P918" s="607"/>
      <c r="Q918" s="607"/>
    </row>
    <row r="919" spans="1:17" s="608" customFormat="1" ht="31.9" hidden="1" customHeight="1" x14ac:dyDescent="0.2">
      <c r="A919" s="607"/>
      <c r="B919" s="607"/>
      <c r="C919" s="607"/>
      <c r="D919" s="607"/>
      <c r="E919" s="607"/>
      <c r="F919" s="607"/>
      <c r="G919" s="607"/>
      <c r="H919" s="607"/>
      <c r="I919" s="607"/>
      <c r="J919" s="607"/>
      <c r="K919" s="607"/>
      <c r="L919" s="607"/>
      <c r="M919" s="607"/>
      <c r="N919" s="607"/>
      <c r="O919" s="607"/>
      <c r="P919" s="607"/>
      <c r="Q919" s="607"/>
    </row>
    <row r="920" spans="1:17" s="608" customFormat="1" ht="31.9" customHeight="1" x14ac:dyDescent="0.2">
      <c r="A920" s="607"/>
      <c r="B920" s="607"/>
      <c r="C920" s="607"/>
      <c r="D920" s="607"/>
      <c r="E920" s="607"/>
      <c r="F920" s="607"/>
      <c r="G920" s="607"/>
      <c r="H920" s="607"/>
      <c r="I920" s="607"/>
      <c r="J920" s="607"/>
      <c r="K920" s="607"/>
      <c r="L920" s="607"/>
      <c r="M920" s="607"/>
      <c r="N920" s="607"/>
      <c r="O920" s="607"/>
      <c r="P920" s="607"/>
      <c r="Q920" s="607"/>
    </row>
    <row r="921" spans="1:17" ht="12.75" x14ac:dyDescent="0.2">
      <c r="A921" s="298"/>
      <c r="B921" s="298"/>
      <c r="C921" s="298"/>
      <c r="D921" s="298"/>
      <c r="E921" s="298"/>
      <c r="F921" s="298"/>
      <c r="G921" s="298"/>
      <c r="H921" s="298"/>
      <c r="I921" s="298"/>
      <c r="J921" s="298"/>
      <c r="K921" s="298"/>
      <c r="L921" s="298"/>
      <c r="M921" s="298"/>
      <c r="N921" s="298"/>
      <c r="O921" s="298"/>
      <c r="P921" s="298"/>
      <c r="Q921" s="298"/>
    </row>
    <row r="922" spans="1:17" ht="12.75" x14ac:dyDescent="0.2">
      <c r="A922" s="298"/>
      <c r="B922" s="298"/>
      <c r="C922" s="298"/>
      <c r="D922" s="298"/>
      <c r="E922" s="298"/>
      <c r="F922" s="298"/>
      <c r="G922" s="298"/>
      <c r="H922" s="298"/>
      <c r="I922" s="298"/>
      <c r="J922" s="298"/>
      <c r="K922" s="298"/>
      <c r="L922" s="298"/>
      <c r="M922" s="298"/>
      <c r="N922" s="298"/>
      <c r="O922" s="298"/>
      <c r="P922" s="298"/>
      <c r="Q922" s="298"/>
    </row>
    <row r="923" spans="1:17" ht="12.75" x14ac:dyDescent="0.2">
      <c r="A923" s="298"/>
      <c r="B923" s="453"/>
      <c r="C923" s="298"/>
      <c r="D923" s="298"/>
      <c r="E923" s="609"/>
      <c r="F923" s="298"/>
      <c r="G923" s="298"/>
      <c r="H923" s="298"/>
      <c r="I923" s="298"/>
      <c r="J923" s="298"/>
      <c r="K923" s="298"/>
      <c r="L923" s="298"/>
      <c r="M923" s="298"/>
      <c r="N923" s="298"/>
      <c r="O923" s="298"/>
      <c r="P923" s="298"/>
      <c r="Q923" s="298"/>
    </row>
    <row r="924" spans="1:17" ht="12.75" x14ac:dyDescent="0.2">
      <c r="A924" s="298"/>
      <c r="B924" s="298"/>
      <c r="C924" s="298"/>
      <c r="D924" s="298"/>
      <c r="E924" s="298"/>
      <c r="F924" s="298"/>
      <c r="G924" s="298"/>
      <c r="H924" s="298"/>
      <c r="I924" s="298"/>
      <c r="J924" s="298"/>
      <c r="K924" s="298"/>
      <c r="L924" s="298"/>
      <c r="M924" s="298"/>
      <c r="N924" s="298"/>
      <c r="O924" s="298"/>
      <c r="P924" s="298"/>
      <c r="Q924" s="298"/>
    </row>
    <row r="925" spans="1:17" ht="12.75" x14ac:dyDescent="0.2">
      <c r="A925" s="298"/>
      <c r="B925" s="298"/>
      <c r="C925" s="298"/>
      <c r="D925" s="298"/>
      <c r="E925" s="298"/>
      <c r="F925" s="298"/>
      <c r="G925" s="298"/>
      <c r="H925" s="298"/>
      <c r="I925" s="298"/>
      <c r="J925" s="298"/>
      <c r="K925" s="298"/>
      <c r="L925" s="298"/>
      <c r="M925" s="298"/>
      <c r="N925" s="298"/>
      <c r="O925" s="298"/>
      <c r="P925" s="298"/>
      <c r="Q925" s="298"/>
    </row>
    <row r="926" spans="1:17" ht="12.75" x14ac:dyDescent="0.2">
      <c r="A926" s="298"/>
      <c r="B926" s="603"/>
      <c r="C926" s="298"/>
      <c r="D926" s="298"/>
      <c r="E926" s="1450"/>
      <c r="F926" s="298"/>
      <c r="G926" s="298"/>
      <c r="H926" s="298"/>
      <c r="I926" s="298"/>
      <c r="J926" s="298"/>
      <c r="K926" s="298"/>
      <c r="L926" s="298"/>
      <c r="M926" s="298"/>
      <c r="N926" s="298"/>
      <c r="O926" s="298"/>
      <c r="P926" s="298"/>
      <c r="Q926" s="298"/>
    </row>
    <row r="927" spans="1:17" s="578" customFormat="1" ht="12.75" x14ac:dyDescent="0.2">
      <c r="A927" s="453"/>
      <c r="B927" s="603"/>
      <c r="C927" s="298"/>
      <c r="D927" s="453"/>
      <c r="E927" s="1450"/>
      <c r="F927" s="453"/>
      <c r="G927" s="453"/>
      <c r="H927" s="453"/>
      <c r="I927" s="453"/>
      <c r="J927" s="453"/>
      <c r="K927" s="453"/>
      <c r="L927" s="453"/>
      <c r="M927" s="453"/>
      <c r="N927" s="453"/>
      <c r="O927" s="453"/>
      <c r="P927" s="453"/>
      <c r="Q927" s="453"/>
    </row>
    <row r="928" spans="1:17" s="578" customFormat="1" ht="12.75" x14ac:dyDescent="0.2">
      <c r="A928" s="453"/>
      <c r="B928" s="603"/>
      <c r="C928" s="453"/>
      <c r="D928" s="453"/>
      <c r="E928" s="1450"/>
      <c r="F928" s="453"/>
      <c r="G928" s="453"/>
      <c r="H928" s="453"/>
      <c r="I928" s="453"/>
      <c r="J928" s="453"/>
      <c r="K928" s="453"/>
      <c r="L928" s="453"/>
      <c r="M928" s="453"/>
      <c r="N928" s="453"/>
      <c r="O928" s="453"/>
      <c r="P928" s="453"/>
      <c r="Q928" s="453"/>
    </row>
    <row r="929" spans="1:28" ht="12.75" x14ac:dyDescent="0.2">
      <c r="A929" s="298"/>
      <c r="B929" s="603"/>
      <c r="C929" s="298"/>
      <c r="D929" s="298"/>
      <c r="E929" s="1450"/>
      <c r="F929" s="298"/>
      <c r="G929" s="298"/>
      <c r="H929" s="298"/>
      <c r="I929" s="298"/>
      <c r="J929" s="298"/>
      <c r="K929" s="298"/>
      <c r="L929" s="298"/>
      <c r="M929" s="298"/>
      <c r="N929" s="298"/>
      <c r="O929" s="298"/>
      <c r="P929" s="298"/>
      <c r="Q929" s="298"/>
    </row>
    <row r="930" spans="1:28" s="578" customFormat="1" ht="15.75" x14ac:dyDescent="0.25">
      <c r="A930" s="610"/>
      <c r="B930" s="611"/>
      <c r="C930" s="612"/>
      <c r="D930" s="613"/>
      <c r="E930" s="1451"/>
      <c r="F930" s="613"/>
      <c r="G930" s="613"/>
      <c r="H930" s="613"/>
      <c r="J930" s="592"/>
      <c r="K930" s="453"/>
      <c r="L930" s="603"/>
      <c r="M930" s="298"/>
      <c r="N930" s="453"/>
      <c r="O930" s="603"/>
      <c r="P930" s="453"/>
      <c r="Q930" s="453"/>
      <c r="R930" s="453"/>
      <c r="S930" s="453"/>
      <c r="T930" s="453"/>
      <c r="U930" s="453"/>
      <c r="V930" s="453"/>
      <c r="W930" s="453"/>
      <c r="X930" s="453"/>
      <c r="Y930" s="453"/>
      <c r="Z930" s="453"/>
      <c r="AA930" s="453"/>
      <c r="AB930" s="453"/>
    </row>
    <row r="931" spans="1:28" s="578" customFormat="1" ht="15.75" x14ac:dyDescent="0.25">
      <c r="A931" s="610"/>
      <c r="B931" s="614"/>
      <c r="C931" s="614"/>
      <c r="D931" s="615"/>
      <c r="E931" s="1452"/>
      <c r="F931" s="606"/>
      <c r="G931" s="606"/>
      <c r="H931" s="606"/>
      <c r="J931" s="616"/>
      <c r="K931" s="453"/>
      <c r="L931" s="603"/>
      <c r="M931" s="298"/>
      <c r="N931" s="453"/>
      <c r="O931" s="603"/>
      <c r="P931" s="453"/>
      <c r="Q931" s="453"/>
      <c r="R931" s="453"/>
      <c r="S931" s="453"/>
      <c r="T931" s="453"/>
      <c r="U931" s="453"/>
      <c r="V931" s="453"/>
      <c r="W931" s="453"/>
      <c r="X931" s="453"/>
      <c r="Y931" s="453"/>
      <c r="Z931" s="453"/>
      <c r="AA931" s="453"/>
      <c r="AB931" s="453"/>
    </row>
    <row r="932" spans="1:28" ht="15.75" x14ac:dyDescent="0.25">
      <c r="A932" s="610"/>
      <c r="B932" s="617"/>
      <c r="C932" s="617"/>
      <c r="D932" s="592"/>
      <c r="E932" s="1453"/>
      <c r="F932" s="618"/>
      <c r="G932" s="618"/>
      <c r="H932" s="618"/>
      <c r="J932" s="618"/>
      <c r="K932" s="298"/>
      <c r="L932" s="603"/>
      <c r="M932" s="298"/>
      <c r="N932" s="298"/>
      <c r="O932" s="603"/>
      <c r="P932" s="609"/>
      <c r="Q932" s="298"/>
      <c r="R932" s="298"/>
      <c r="S932" s="298"/>
      <c r="T932" s="298"/>
      <c r="U932" s="298"/>
      <c r="V932" s="298"/>
      <c r="W932" s="298"/>
      <c r="X932" s="298"/>
      <c r="Y932" s="298"/>
      <c r="Z932" s="298"/>
      <c r="AA932" s="298"/>
      <c r="AB932" s="298"/>
    </row>
    <row r="933" spans="1:28" ht="15" x14ac:dyDescent="0.25">
      <c r="A933" s="610"/>
      <c r="B933" s="619"/>
      <c r="C933" s="328"/>
      <c r="D933" s="619"/>
      <c r="E933" s="328"/>
      <c r="F933" s="328"/>
      <c r="G933" s="619"/>
      <c r="H933" s="328"/>
      <c r="J933" s="618"/>
      <c r="K933" s="298"/>
      <c r="L933" s="603"/>
      <c r="M933" s="298"/>
      <c r="N933" s="298"/>
      <c r="O933" s="603"/>
      <c r="P933" s="298"/>
      <c r="Q933" s="298"/>
      <c r="R933" s="298"/>
      <c r="S933" s="298"/>
      <c r="T933" s="298"/>
      <c r="U933" s="298"/>
      <c r="V933" s="298"/>
      <c r="W933" s="298"/>
      <c r="X933" s="298"/>
      <c r="Y933" s="298"/>
      <c r="Z933" s="298"/>
      <c r="AA933" s="298"/>
      <c r="AB933" s="298"/>
    </row>
    <row r="934" spans="1:28" ht="15" x14ac:dyDescent="0.25">
      <c r="A934" s="610"/>
      <c r="B934" s="328"/>
      <c r="C934" s="328"/>
      <c r="D934" s="328"/>
      <c r="E934" s="328"/>
      <c r="F934" s="328"/>
      <c r="G934" s="328"/>
      <c r="H934" s="328"/>
      <c r="J934" s="618"/>
      <c r="K934" s="298"/>
      <c r="L934" s="603"/>
      <c r="M934" s="298"/>
      <c r="N934" s="298"/>
      <c r="O934" s="603"/>
      <c r="P934" s="298"/>
      <c r="Q934" s="298"/>
      <c r="R934" s="298"/>
      <c r="S934" s="298"/>
      <c r="T934" s="298"/>
      <c r="U934" s="298"/>
      <c r="V934" s="298"/>
      <c r="W934" s="298"/>
      <c r="X934" s="298"/>
      <c r="Y934" s="298"/>
      <c r="Z934" s="298"/>
      <c r="AA934" s="298"/>
      <c r="AB934" s="298"/>
    </row>
    <row r="935" spans="1:28" ht="15" x14ac:dyDescent="0.25">
      <c r="A935" s="610"/>
      <c r="B935" s="328"/>
      <c r="C935" s="328"/>
      <c r="D935" s="328"/>
      <c r="E935" s="328"/>
      <c r="F935" s="328"/>
      <c r="G935" s="328"/>
      <c r="H935" s="328"/>
      <c r="J935" s="618"/>
      <c r="K935" s="609"/>
      <c r="L935" s="603"/>
      <c r="M935" s="298"/>
      <c r="N935" s="298"/>
      <c r="O935" s="603"/>
      <c r="P935" s="298"/>
      <c r="Q935" s="298"/>
      <c r="R935" s="298"/>
      <c r="S935" s="298"/>
      <c r="T935" s="298"/>
      <c r="U935" s="298"/>
      <c r="V935" s="298"/>
      <c r="W935" s="298"/>
      <c r="X935" s="298"/>
      <c r="Y935" s="298"/>
      <c r="Z935" s="298"/>
      <c r="AA935" s="298"/>
      <c r="AB935" s="298"/>
    </row>
    <row r="936" spans="1:28" x14ac:dyDescent="0.2">
      <c r="A936" s="620"/>
      <c r="I936" s="621"/>
      <c r="L936" s="623"/>
      <c r="O936" s="624"/>
    </row>
    <row r="937" spans="1:28" x14ac:dyDescent="0.2">
      <c r="A937" s="620"/>
      <c r="I937" s="621"/>
      <c r="O937" s="624"/>
    </row>
    <row r="938" spans="1:28" x14ac:dyDescent="0.2">
      <c r="A938" s="620"/>
      <c r="I938" s="621"/>
      <c r="O938" s="624"/>
    </row>
    <row r="939" spans="1:28" x14ac:dyDescent="0.2">
      <c r="I939" s="621"/>
      <c r="O939" s="624"/>
    </row>
  </sheetData>
  <mergeCells count="25">
    <mergeCell ref="C908:D908"/>
    <mergeCell ref="C903:D903"/>
    <mergeCell ref="C904:D904"/>
    <mergeCell ref="E904:G904"/>
    <mergeCell ref="C905:D905"/>
    <mergeCell ref="C906:D906"/>
    <mergeCell ref="C907:D907"/>
    <mergeCell ref="C896:G896"/>
    <mergeCell ref="C897:G897"/>
    <mergeCell ref="C898:G898"/>
    <mergeCell ref="C899:G899"/>
    <mergeCell ref="C902:D902"/>
    <mergeCell ref="F902:I902"/>
    <mergeCell ref="C895:G895"/>
    <mergeCell ref="A2:J2"/>
    <mergeCell ref="A132:J132"/>
    <mergeCell ref="A701:J701"/>
    <mergeCell ref="C887:G887"/>
    <mergeCell ref="C888:G888"/>
    <mergeCell ref="C889:G889"/>
    <mergeCell ref="C890:G890"/>
    <mergeCell ref="C891:G891"/>
    <mergeCell ref="C892:G892"/>
    <mergeCell ref="C893:G893"/>
    <mergeCell ref="C894:G894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headerFooter>
    <oddHeader>&amp;C&amp;"Times New Roman,Félkövér dőlt"&amp;11 2025. évben nyújtott működési célú támogatások összege&amp;R&amp;"Times New Roman,Félkövér dőlt"29. melléklet
Adatok E Ft-ban</oddHead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29</vt:i4>
      </vt:variant>
      <vt:variant>
        <vt:lpstr>Névvel ellátott tartományok</vt:lpstr>
      </vt:variant>
      <vt:variant>
        <vt:i4>20</vt:i4>
      </vt:variant>
    </vt:vector>
  </HeadingPairs>
  <TitlesOfParts>
    <vt:vector size="4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 </vt:lpstr>
      <vt:lpstr>28</vt:lpstr>
      <vt:lpstr>29</vt:lpstr>
      <vt:lpstr>'12'!Nyomtatási_cím</vt:lpstr>
      <vt:lpstr>'13'!Nyomtatási_cím</vt:lpstr>
      <vt:lpstr>'14'!Nyomtatási_cím</vt:lpstr>
      <vt:lpstr>'15'!Nyomtatási_cím</vt:lpstr>
      <vt:lpstr>'17'!Nyomtatási_cím</vt:lpstr>
      <vt:lpstr>'18'!Nyomtatási_cím</vt:lpstr>
      <vt:lpstr>'19'!Nyomtatási_cím</vt:lpstr>
      <vt:lpstr>'20'!Nyomtatási_cím</vt:lpstr>
      <vt:lpstr>'21'!Nyomtatási_cím</vt:lpstr>
      <vt:lpstr>'23'!Nyomtatási_cím</vt:lpstr>
      <vt:lpstr>'27 '!Nyomtatási_cím</vt:lpstr>
      <vt:lpstr>'28'!Nyomtatási_cím</vt:lpstr>
      <vt:lpstr>'29'!Nyomtatási_cím</vt:lpstr>
      <vt:lpstr>'3'!Nyomtatási_cím</vt:lpstr>
      <vt:lpstr>'6'!Nyomtatási_cím</vt:lpstr>
      <vt:lpstr>'8'!Nyomtatási_cím</vt:lpstr>
      <vt:lpstr>'9'!Nyomtatási_cím</vt:lpstr>
      <vt:lpstr>'23'!Nyomtatási_terület</vt:lpstr>
      <vt:lpstr>'29'!Nyomtatási_terület</vt:lpstr>
      <vt:lpstr>'3'!Nyomtatási_terület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Galos</dc:creator>
  <cp:lastModifiedBy>Toth Anges</cp:lastModifiedBy>
  <cp:lastPrinted>2026-04-29T08:29:33Z</cp:lastPrinted>
  <dcterms:created xsi:type="dcterms:W3CDTF">2019-06-12T13:23:19Z</dcterms:created>
  <dcterms:modified xsi:type="dcterms:W3CDTF">2026-05-07T08:04:52Z</dcterms:modified>
</cp:coreProperties>
</file>