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fileSharing userName="Borsuk Mária" algorithmName="SHA-512" hashValue="Nc3z+W5hDUpE3woT00zEY0ADSTuxL/45WR1BLOebLrIbc+N8eszQoF+xKFimtfL8Ef4CdGulTqdDgaVfe7yw8A==" saltValue="mdk1SpjmKLXdwUXOYol7u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2\1_bérleti\Zalaegerszeg\"/>
    </mc:Choice>
  </mc:AlternateContent>
  <xr:revisionPtr revIDLastSave="0" documentId="13_ncr:10001_{258C8180-6468-4AC4-8E81-F71299F84E55}" xr6:coauthVersionLast="47" xr6:coauthVersionMax="47" xr10:uidLastSave="{00000000-0000-0000-0000-000000000000}"/>
  <bookViews>
    <workbookView xWindow="-28920" yWindow="-120" windowWidth="29040" windowHeight="15840" tabRatio="647" firstSheet="15" activeTab="25" xr2:uid="{00000000-000D-0000-FFFF-FFFF00000000}"/>
  </bookViews>
  <sheets>
    <sheet name="Babosdöbréte" sheetId="81" r:id="rId1"/>
    <sheet name="Bagod" sheetId="92" r:id="rId2"/>
    <sheet name="Becsvölgye" sheetId="105" r:id="rId3"/>
    <sheet name="Bocfölde" sheetId="83" r:id="rId4"/>
    <sheet name="Boncodfölde" sheetId="93" r:id="rId5"/>
    <sheet name="Böde" sheetId="82" r:id="rId6"/>
    <sheet name="Csatár" sheetId="85" r:id="rId7"/>
    <sheet name="Csonkahegyhát" sheetId="99" r:id="rId8"/>
    <sheet name="Dobronhegy" sheetId="100" r:id="rId9"/>
    <sheet name="Hagyárosbörönd" sheetId="94" r:id="rId10"/>
    <sheet name="Hottó" sheetId="86" r:id="rId11"/>
    <sheet name="Kávás" sheetId="95" r:id="rId12"/>
    <sheet name="Kiskutas" sheetId="87" r:id="rId13"/>
    <sheet name="Kispáli" sheetId="109" r:id="rId14"/>
    <sheet name="Kustánszeg" sheetId="106" r:id="rId15"/>
    <sheet name="Milejszeg" sheetId="101" r:id="rId16"/>
    <sheet name="Nagykutas" sheetId="88" r:id="rId17"/>
    <sheet name="Nagypáli" sheetId="108" r:id="rId18"/>
    <sheet name="Németfalu" sheetId="102" r:id="rId19"/>
    <sheet name="Pálfiszeg" sheetId="103" r:id="rId20"/>
    <sheet name="Sárhida" sheetId="89" r:id="rId21"/>
    <sheet name="Teskánd" sheetId="90" r:id="rId22"/>
    <sheet name="Zalaboldogfa" sheetId="96" r:id="rId23"/>
    <sheet name="Zalaegerszeg" sheetId="91" r:id="rId24"/>
    <sheet name="Zalaszentgyörgy" sheetId="97" r:id="rId25"/>
    <sheet name="VKR_összesítő" sheetId="84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9" i="84" l="1"/>
  <c r="C84" i="84" l="1"/>
  <c r="D84" i="84"/>
  <c r="E84" i="84"/>
  <c r="F84" i="84"/>
  <c r="G84" i="84"/>
  <c r="I84" i="84"/>
  <c r="L84" i="84"/>
  <c r="M84" i="84"/>
  <c r="N84" i="84"/>
  <c r="AC84" i="84"/>
  <c r="A84" i="84"/>
  <c r="J60" i="91"/>
  <c r="J84" i="84" s="1"/>
  <c r="P127" i="84" l="1"/>
  <c r="P128" i="84"/>
  <c r="O113" i="84"/>
  <c r="O114" i="84"/>
  <c r="O115" i="84"/>
  <c r="O116" i="84"/>
  <c r="P126" i="84"/>
  <c r="O112" i="84"/>
  <c r="P125" i="84"/>
  <c r="R207" i="84" l="1"/>
  <c r="R208" i="84"/>
  <c r="P196" i="84"/>
  <c r="R191" i="84"/>
  <c r="R192" i="84"/>
  <c r="R184" i="84"/>
  <c r="R185" i="84"/>
  <c r="R151" i="84"/>
  <c r="C38" i="84"/>
  <c r="D38" i="84"/>
  <c r="I38" i="84"/>
  <c r="L38" i="84"/>
  <c r="M38" i="84"/>
  <c r="P38" i="84"/>
  <c r="Q38" i="84"/>
  <c r="J14" i="91"/>
  <c r="R74" i="84"/>
  <c r="S74" i="84"/>
  <c r="R73" i="84"/>
  <c r="AC70" i="84"/>
  <c r="AC71" i="84"/>
  <c r="AB68" i="84"/>
  <c r="AB69" i="84"/>
  <c r="AA66" i="84"/>
  <c r="AA67" i="84"/>
  <c r="Z64" i="84"/>
  <c r="Z65" i="84"/>
  <c r="Y62" i="84"/>
  <c r="Y63" i="84"/>
  <c r="X60" i="84"/>
  <c r="X61" i="84"/>
  <c r="W58" i="84"/>
  <c r="W59" i="84"/>
  <c r="V56" i="84"/>
  <c r="V57" i="84"/>
  <c r="U54" i="84"/>
  <c r="U55" i="84"/>
  <c r="T52" i="84"/>
  <c r="T53" i="84"/>
  <c r="T51" i="84"/>
  <c r="S50" i="84"/>
  <c r="N51" i="84"/>
  <c r="M51" i="84"/>
  <c r="L51" i="84"/>
  <c r="I51" i="84"/>
  <c r="G51" i="84"/>
  <c r="F51" i="84"/>
  <c r="E51" i="84"/>
  <c r="D51" i="84"/>
  <c r="C51" i="84"/>
  <c r="J27" i="91"/>
  <c r="AA48" i="84"/>
  <c r="V48" i="84"/>
  <c r="T47" i="84"/>
  <c r="J47" i="84" s="1"/>
  <c r="S46" i="84"/>
  <c r="T45" i="84"/>
  <c r="J45" i="84" s="1"/>
  <c r="N45" i="84"/>
  <c r="M45" i="84"/>
  <c r="L45" i="84"/>
  <c r="I45" i="84"/>
  <c r="G45" i="84"/>
  <c r="F45" i="84"/>
  <c r="E45" i="84"/>
  <c r="D45" i="84"/>
  <c r="C45" i="84"/>
  <c r="R41" i="84"/>
  <c r="R42" i="84"/>
  <c r="R43" i="84"/>
  <c r="J21" i="91"/>
  <c r="S44" i="84"/>
  <c r="J38" i="84" l="1"/>
  <c r="J51" i="84"/>
  <c r="K63" i="81" l="1"/>
  <c r="S133" i="84"/>
  <c r="C138" i="91"/>
  <c r="P124" i="84" l="1"/>
  <c r="J124" i="84" s="1"/>
  <c r="N124" i="84"/>
  <c r="M124" i="84"/>
  <c r="L124" i="84"/>
  <c r="D124" i="84"/>
  <c r="E124" i="84"/>
  <c r="F124" i="84"/>
  <c r="G124" i="84"/>
  <c r="I124" i="84"/>
  <c r="C124" i="84"/>
  <c r="J43" i="97"/>
  <c r="J60" i="99" l="1"/>
  <c r="J49" i="83"/>
  <c r="J18" i="91"/>
  <c r="J23" i="91"/>
  <c r="C74" i="84"/>
  <c r="D74" i="84"/>
  <c r="E74" i="84"/>
  <c r="F74" i="84"/>
  <c r="G74" i="84"/>
  <c r="I74" i="84"/>
  <c r="L74" i="84"/>
  <c r="M74" i="84"/>
  <c r="N74" i="84"/>
  <c r="A74" i="84"/>
  <c r="C50" i="84"/>
  <c r="D50" i="84"/>
  <c r="E50" i="84"/>
  <c r="F50" i="84"/>
  <c r="G50" i="84"/>
  <c r="I50" i="84"/>
  <c r="L50" i="84"/>
  <c r="M50" i="84"/>
  <c r="N50" i="84"/>
  <c r="A50" i="84"/>
  <c r="J74" i="84" l="1"/>
  <c r="J50" i="84"/>
  <c r="A193" i="84"/>
  <c r="A189" i="84"/>
  <c r="P188" i="84" l="1"/>
  <c r="O12" i="91" l="1"/>
  <c r="K132" i="91" l="1"/>
  <c r="R152" i="84" l="1"/>
  <c r="R153" i="84"/>
  <c r="R154" i="84"/>
  <c r="J191" i="84" l="1"/>
  <c r="J192" i="84"/>
  <c r="C192" i="84"/>
  <c r="D192" i="84"/>
  <c r="E192" i="84"/>
  <c r="F192" i="84"/>
  <c r="G192" i="84"/>
  <c r="I192" i="84"/>
  <c r="L192" i="84"/>
  <c r="M192" i="84"/>
  <c r="N192" i="84"/>
  <c r="C191" i="84"/>
  <c r="D191" i="84"/>
  <c r="E191" i="84"/>
  <c r="F191" i="84"/>
  <c r="G191" i="84"/>
  <c r="I191" i="84"/>
  <c r="L191" i="84"/>
  <c r="M191" i="84"/>
  <c r="N191" i="84"/>
  <c r="A191" i="84"/>
  <c r="A192" i="84"/>
  <c r="J121" i="91"/>
  <c r="J42" i="84" l="1"/>
  <c r="C42" i="84"/>
  <c r="D42" i="84"/>
  <c r="E42" i="84"/>
  <c r="F42" i="84"/>
  <c r="G42" i="84"/>
  <c r="I42" i="84"/>
  <c r="L42" i="84"/>
  <c r="M42" i="84"/>
  <c r="N42" i="84"/>
  <c r="A42" i="84"/>
  <c r="C121" i="84" l="1"/>
  <c r="D121" i="84"/>
  <c r="E121" i="84"/>
  <c r="F121" i="84"/>
  <c r="G121" i="84"/>
  <c r="I121" i="84"/>
  <c r="L121" i="84"/>
  <c r="M121" i="84"/>
  <c r="N121" i="84"/>
  <c r="O121" i="84"/>
  <c r="J121" i="84" s="1"/>
  <c r="C122" i="84"/>
  <c r="D122" i="84"/>
  <c r="E122" i="84"/>
  <c r="F122" i="84"/>
  <c r="G122" i="84"/>
  <c r="I122" i="84"/>
  <c r="L122" i="84"/>
  <c r="M122" i="84"/>
  <c r="N122" i="84"/>
  <c r="O122" i="84"/>
  <c r="J122" i="84" s="1"/>
  <c r="A122" i="84"/>
  <c r="A121" i="84"/>
  <c r="J43" i="90"/>
  <c r="J42" i="90"/>
  <c r="C219" i="84" l="1"/>
  <c r="C216" i="84"/>
  <c r="C73" i="84" l="1"/>
  <c r="D73" i="84"/>
  <c r="E73" i="84"/>
  <c r="F73" i="84"/>
  <c r="G73" i="84"/>
  <c r="I73" i="84"/>
  <c r="L73" i="84"/>
  <c r="M73" i="84"/>
  <c r="N73" i="84"/>
  <c r="J73" i="84"/>
  <c r="A73" i="84"/>
  <c r="J49" i="91"/>
  <c r="C208" i="84"/>
  <c r="D208" i="84"/>
  <c r="E208" i="84"/>
  <c r="F208" i="84"/>
  <c r="G208" i="84"/>
  <c r="I208" i="84"/>
  <c r="L208" i="84"/>
  <c r="M208" i="84"/>
  <c r="N208" i="84"/>
  <c r="J208" i="84"/>
  <c r="A208" i="84"/>
  <c r="J130" i="91"/>
  <c r="C207" i="84"/>
  <c r="D207" i="84"/>
  <c r="E207" i="84"/>
  <c r="F207" i="84"/>
  <c r="G207" i="84"/>
  <c r="I207" i="84"/>
  <c r="L207" i="84"/>
  <c r="M207" i="84"/>
  <c r="N207" i="84"/>
  <c r="J207" i="84"/>
  <c r="A207" i="84"/>
  <c r="J122" i="91"/>
  <c r="J129" i="91"/>
  <c r="C47" i="84" l="1"/>
  <c r="D47" i="84"/>
  <c r="E47" i="84"/>
  <c r="F47" i="84"/>
  <c r="G47" i="84"/>
  <c r="I47" i="84"/>
  <c r="L47" i="84"/>
  <c r="M47" i="84"/>
  <c r="N47" i="84"/>
  <c r="A47" i="84"/>
  <c r="O123" i="84" l="1"/>
  <c r="J123" i="84" s="1"/>
  <c r="C143" i="84"/>
  <c r="D143" i="84"/>
  <c r="E143" i="84"/>
  <c r="F143" i="84"/>
  <c r="G143" i="84"/>
  <c r="I143" i="84"/>
  <c r="L143" i="84"/>
  <c r="M143" i="84"/>
  <c r="N143" i="84"/>
  <c r="P143" i="84"/>
  <c r="Q143" i="84"/>
  <c r="R143" i="84"/>
  <c r="S143" i="84"/>
  <c r="A143" i="84"/>
  <c r="C149" i="84"/>
  <c r="D149" i="84"/>
  <c r="E149" i="84"/>
  <c r="F149" i="84"/>
  <c r="G149" i="84"/>
  <c r="H149" i="84"/>
  <c r="I149" i="84"/>
  <c r="L149" i="84"/>
  <c r="M149" i="84"/>
  <c r="N149" i="84"/>
  <c r="Q149" i="84"/>
  <c r="S149" i="84"/>
  <c r="C142" i="84"/>
  <c r="D142" i="84"/>
  <c r="E142" i="84"/>
  <c r="F142" i="84"/>
  <c r="G142" i="84"/>
  <c r="I142" i="84"/>
  <c r="L142" i="84"/>
  <c r="M142" i="84"/>
  <c r="N142" i="84"/>
  <c r="P142" i="84"/>
  <c r="Q142" i="84"/>
  <c r="R142" i="84"/>
  <c r="S142" i="84"/>
  <c r="A142" i="84"/>
  <c r="A149" i="84"/>
  <c r="C41" i="84"/>
  <c r="D41" i="84"/>
  <c r="E41" i="84"/>
  <c r="F41" i="84"/>
  <c r="G41" i="84"/>
  <c r="I41" i="84"/>
  <c r="L41" i="84"/>
  <c r="M41" i="84"/>
  <c r="N41" i="84"/>
  <c r="J41" i="84"/>
  <c r="A41" i="84"/>
  <c r="A108" i="84"/>
  <c r="O108" i="84"/>
  <c r="S94" i="84"/>
  <c r="O12" i="97"/>
  <c r="A43" i="84"/>
  <c r="C43" i="84"/>
  <c r="D43" i="84"/>
  <c r="E43" i="84"/>
  <c r="F43" i="84"/>
  <c r="G43" i="84"/>
  <c r="I43" i="84"/>
  <c r="L43" i="84"/>
  <c r="M43" i="84"/>
  <c r="N43" i="84"/>
  <c r="J43" i="84"/>
  <c r="O12" i="96"/>
  <c r="C120" i="84"/>
  <c r="D120" i="84"/>
  <c r="E120" i="84"/>
  <c r="F120" i="84"/>
  <c r="G120" i="84"/>
  <c r="I120" i="84"/>
  <c r="L120" i="84"/>
  <c r="M120" i="84"/>
  <c r="N120" i="84"/>
  <c r="O120" i="84"/>
  <c r="J120" i="84" s="1"/>
  <c r="A120" i="84"/>
  <c r="O12" i="89"/>
  <c r="J43" i="89"/>
  <c r="C118" i="84"/>
  <c r="D118" i="84"/>
  <c r="E118" i="84"/>
  <c r="F118" i="84"/>
  <c r="G118" i="84"/>
  <c r="H118" i="84"/>
  <c r="I118" i="84"/>
  <c r="L118" i="84"/>
  <c r="M118" i="84"/>
  <c r="N118" i="84"/>
  <c r="O118" i="84"/>
  <c r="J118" i="84" s="1"/>
  <c r="C119" i="84"/>
  <c r="D119" i="84"/>
  <c r="E119" i="84"/>
  <c r="F119" i="84"/>
  <c r="G119" i="84"/>
  <c r="H119" i="84"/>
  <c r="I119" i="84"/>
  <c r="L119" i="84"/>
  <c r="M119" i="84"/>
  <c r="N119" i="84"/>
  <c r="O119" i="84"/>
  <c r="J119" i="84" s="1"/>
  <c r="A118" i="84"/>
  <c r="A119" i="84"/>
  <c r="J44" i="108"/>
  <c r="J45" i="108"/>
  <c r="O12" i="88"/>
  <c r="C117" i="84"/>
  <c r="D117" i="84"/>
  <c r="E117" i="84"/>
  <c r="F117" i="84"/>
  <c r="G117" i="84"/>
  <c r="H117" i="84"/>
  <c r="I117" i="84"/>
  <c r="L117" i="84"/>
  <c r="M117" i="84"/>
  <c r="N117" i="84"/>
  <c r="O117" i="84"/>
  <c r="J117" i="84" s="1"/>
  <c r="A117" i="84"/>
  <c r="J42" i="109"/>
  <c r="P137" i="84"/>
  <c r="O12" i="86"/>
  <c r="J42" i="86"/>
  <c r="J61" i="86" s="1"/>
  <c r="O12" i="85"/>
  <c r="J149" i="84" l="1"/>
  <c r="J142" i="84"/>
  <c r="J143" i="84"/>
  <c r="C134" i="84" l="1"/>
  <c r="D134" i="84"/>
  <c r="E134" i="84"/>
  <c r="F134" i="84"/>
  <c r="G134" i="84"/>
  <c r="I134" i="84"/>
  <c r="L134" i="84"/>
  <c r="M134" i="84"/>
  <c r="N134" i="84"/>
  <c r="P134" i="84"/>
  <c r="Q134" i="84"/>
  <c r="R134" i="84"/>
  <c r="S134" i="84"/>
  <c r="C135" i="84"/>
  <c r="D135" i="84"/>
  <c r="E135" i="84"/>
  <c r="F135" i="84"/>
  <c r="G135" i="84"/>
  <c r="I135" i="84"/>
  <c r="L135" i="84"/>
  <c r="M135" i="84"/>
  <c r="N135" i="84"/>
  <c r="T135" i="84"/>
  <c r="J135" i="84" s="1"/>
  <c r="A134" i="84"/>
  <c r="O12" i="82"/>
  <c r="O12" i="93"/>
  <c r="O12" i="83"/>
  <c r="O12" i="92"/>
  <c r="O12" i="105"/>
  <c r="J134" i="84" l="1"/>
  <c r="C154" i="84" l="1"/>
  <c r="D154" i="84"/>
  <c r="E154" i="84"/>
  <c r="F154" i="84"/>
  <c r="G154" i="84"/>
  <c r="H154" i="84"/>
  <c r="I154" i="84"/>
  <c r="L154" i="84"/>
  <c r="M154" i="84"/>
  <c r="N154" i="84"/>
  <c r="J154" i="84"/>
  <c r="A154" i="84"/>
  <c r="J44" i="92"/>
  <c r="C153" i="84"/>
  <c r="D153" i="84"/>
  <c r="E153" i="84"/>
  <c r="F153" i="84"/>
  <c r="G153" i="84"/>
  <c r="H153" i="84"/>
  <c r="I153" i="84"/>
  <c r="L153" i="84"/>
  <c r="M153" i="84"/>
  <c r="N153" i="84"/>
  <c r="J153" i="84"/>
  <c r="A153" i="84"/>
  <c r="J43" i="92"/>
  <c r="P133" i="84"/>
  <c r="R133" i="84"/>
  <c r="J42" i="81"/>
  <c r="C198" i="84" l="1"/>
  <c r="D198" i="84"/>
  <c r="E198" i="84"/>
  <c r="F198" i="84"/>
  <c r="G198" i="84"/>
  <c r="I198" i="84"/>
  <c r="L198" i="84"/>
  <c r="M198" i="84"/>
  <c r="N198" i="84"/>
  <c r="O198" i="84"/>
  <c r="J198" i="84" s="1"/>
  <c r="C199" i="84"/>
  <c r="D199" i="84"/>
  <c r="E199" i="84"/>
  <c r="F199" i="84"/>
  <c r="G199" i="84"/>
  <c r="I199" i="84"/>
  <c r="L199" i="84"/>
  <c r="M199" i="84"/>
  <c r="N199" i="84"/>
  <c r="P199" i="84"/>
  <c r="Q199" i="84"/>
  <c r="R199" i="84"/>
  <c r="A198" i="84"/>
  <c r="J59" i="81"/>
  <c r="C44" i="84"/>
  <c r="D44" i="84"/>
  <c r="E44" i="84"/>
  <c r="F44" i="84"/>
  <c r="G44" i="84"/>
  <c r="I44" i="84"/>
  <c r="L44" i="84"/>
  <c r="M44" i="84"/>
  <c r="N44" i="84"/>
  <c r="A44" i="84"/>
  <c r="J19" i="91"/>
  <c r="C185" i="84"/>
  <c r="D185" i="84"/>
  <c r="E185" i="84"/>
  <c r="F185" i="84"/>
  <c r="G185" i="84"/>
  <c r="I185" i="84"/>
  <c r="L185" i="84"/>
  <c r="M185" i="84"/>
  <c r="N185" i="84"/>
  <c r="J185" i="84"/>
  <c r="A185" i="84"/>
  <c r="J116" i="91"/>
  <c r="J184" i="84"/>
  <c r="C184" i="84"/>
  <c r="D184" i="84"/>
  <c r="E184" i="84"/>
  <c r="F184" i="84"/>
  <c r="G184" i="84"/>
  <c r="I184" i="84"/>
  <c r="L184" i="84"/>
  <c r="M184" i="84"/>
  <c r="N184" i="84"/>
  <c r="A184" i="84"/>
  <c r="J115" i="91"/>
  <c r="C183" i="84"/>
  <c r="D183" i="84"/>
  <c r="E183" i="84"/>
  <c r="F183" i="84"/>
  <c r="G183" i="84"/>
  <c r="I183" i="84"/>
  <c r="L183" i="84"/>
  <c r="M183" i="84"/>
  <c r="N183" i="84"/>
  <c r="O183" i="84"/>
  <c r="J183" i="84" s="1"/>
  <c r="A183" i="84"/>
  <c r="J199" i="84" l="1"/>
  <c r="J44" i="84"/>
  <c r="J26" i="91" l="1"/>
  <c r="J50" i="91"/>
  <c r="J20" i="91" l="1"/>
  <c r="J17" i="91"/>
  <c r="T156" i="84" l="1"/>
  <c r="U156" i="84"/>
  <c r="V156" i="84"/>
  <c r="W156" i="84"/>
  <c r="C156" i="84"/>
  <c r="D156" i="84"/>
  <c r="E156" i="84"/>
  <c r="F156" i="84"/>
  <c r="G156" i="84"/>
  <c r="I156" i="84"/>
  <c r="L156" i="84"/>
  <c r="M156" i="84"/>
  <c r="N156" i="84"/>
  <c r="S155" i="84"/>
  <c r="J155" i="84" s="1"/>
  <c r="C155" i="84"/>
  <c r="D155" i="84"/>
  <c r="E155" i="84"/>
  <c r="F155" i="84"/>
  <c r="G155" i="84"/>
  <c r="I155" i="84"/>
  <c r="L155" i="84"/>
  <c r="M155" i="84"/>
  <c r="N155" i="84"/>
  <c r="A155" i="84"/>
  <c r="U209" i="84"/>
  <c r="W202" i="84"/>
  <c r="W203" i="84"/>
  <c r="V200" i="84"/>
  <c r="V201" i="84"/>
  <c r="AA204" i="84"/>
  <c r="Q193" i="84"/>
  <c r="Q189" i="84"/>
  <c r="V186" i="84"/>
  <c r="X176" i="84"/>
  <c r="W175" i="84"/>
  <c r="W174" i="84"/>
  <c r="V173" i="84"/>
  <c r="U172" i="84"/>
  <c r="J45" i="92"/>
  <c r="Q150" i="84"/>
  <c r="AB83" i="84"/>
  <c r="AA82" i="84"/>
  <c r="Z81" i="84"/>
  <c r="Y80" i="84"/>
  <c r="X79" i="84"/>
  <c r="W78" i="84"/>
  <c r="V77" i="84"/>
  <c r="U76" i="84"/>
  <c r="T75" i="84"/>
  <c r="C12" i="84"/>
  <c r="D12" i="84"/>
  <c r="F12" i="84"/>
  <c r="I12" i="84"/>
  <c r="L12" i="84"/>
  <c r="M12" i="84"/>
  <c r="C13" i="84"/>
  <c r="D13" i="84"/>
  <c r="F13" i="84"/>
  <c r="I13" i="84"/>
  <c r="L13" i="84"/>
  <c r="M13" i="84"/>
  <c r="C14" i="84"/>
  <c r="D14" i="84"/>
  <c r="F14" i="84"/>
  <c r="I14" i="84"/>
  <c r="L14" i="84"/>
  <c r="M14" i="84"/>
  <c r="C15" i="84"/>
  <c r="D15" i="84"/>
  <c r="F15" i="84"/>
  <c r="I15" i="84"/>
  <c r="L15" i="84"/>
  <c r="M15" i="84"/>
  <c r="C16" i="84"/>
  <c r="D16" i="84"/>
  <c r="F16" i="84"/>
  <c r="I16" i="84"/>
  <c r="L16" i="84"/>
  <c r="M16" i="84"/>
  <c r="C17" i="84"/>
  <c r="D17" i="84"/>
  <c r="F17" i="84"/>
  <c r="I17" i="84"/>
  <c r="L17" i="84"/>
  <c r="M17" i="84"/>
  <c r="C18" i="84"/>
  <c r="D18" i="84"/>
  <c r="F18" i="84"/>
  <c r="I18" i="84"/>
  <c r="L18" i="84"/>
  <c r="M18" i="84"/>
  <c r="C19" i="84"/>
  <c r="D19" i="84"/>
  <c r="F19" i="84"/>
  <c r="I19" i="84"/>
  <c r="L19" i="84"/>
  <c r="M19" i="84"/>
  <c r="C20" i="84"/>
  <c r="D20" i="84"/>
  <c r="F20" i="84"/>
  <c r="I20" i="84"/>
  <c r="L20" i="84"/>
  <c r="M20" i="84"/>
  <c r="C21" i="84"/>
  <c r="D21" i="84"/>
  <c r="F21" i="84"/>
  <c r="I21" i="84"/>
  <c r="L21" i="84"/>
  <c r="M21" i="84"/>
  <c r="C22" i="84"/>
  <c r="D22" i="84"/>
  <c r="F22" i="84"/>
  <c r="I22" i="84"/>
  <c r="L22" i="84"/>
  <c r="M22" i="84"/>
  <c r="C23" i="84"/>
  <c r="D23" i="84"/>
  <c r="F23" i="84"/>
  <c r="I23" i="84"/>
  <c r="L23" i="84"/>
  <c r="M23" i="84"/>
  <c r="C24" i="84"/>
  <c r="D24" i="84"/>
  <c r="F24" i="84"/>
  <c r="I24" i="84"/>
  <c r="L24" i="84"/>
  <c r="M24" i="84"/>
  <c r="C25" i="84"/>
  <c r="D25" i="84"/>
  <c r="F25" i="84"/>
  <c r="I25" i="84"/>
  <c r="L25" i="84"/>
  <c r="M25" i="84"/>
  <c r="C26" i="84"/>
  <c r="D26" i="84"/>
  <c r="F26" i="84"/>
  <c r="I26" i="84"/>
  <c r="L26" i="84"/>
  <c r="M26" i="84"/>
  <c r="C27" i="84"/>
  <c r="D27" i="84"/>
  <c r="F27" i="84"/>
  <c r="I27" i="84"/>
  <c r="L27" i="84"/>
  <c r="M27" i="84"/>
  <c r="C28" i="84"/>
  <c r="D28" i="84"/>
  <c r="F28" i="84"/>
  <c r="I28" i="84"/>
  <c r="L28" i="84"/>
  <c r="M28" i="84"/>
  <c r="C29" i="84"/>
  <c r="D29" i="84"/>
  <c r="F29" i="84"/>
  <c r="I29" i="84"/>
  <c r="L29" i="84"/>
  <c r="M29" i="84"/>
  <c r="C30" i="84"/>
  <c r="D30" i="84"/>
  <c r="F30" i="84"/>
  <c r="I30" i="84"/>
  <c r="L30" i="84"/>
  <c r="M30" i="84"/>
  <c r="C31" i="84"/>
  <c r="D31" i="84"/>
  <c r="F31" i="84"/>
  <c r="I31" i="84"/>
  <c r="L31" i="84"/>
  <c r="M31" i="84"/>
  <c r="C32" i="84"/>
  <c r="D32" i="84"/>
  <c r="F32" i="84"/>
  <c r="I32" i="84"/>
  <c r="L32" i="84"/>
  <c r="M32" i="84"/>
  <c r="C33" i="84"/>
  <c r="D33" i="84"/>
  <c r="F33" i="84"/>
  <c r="I33" i="84"/>
  <c r="L33" i="84"/>
  <c r="M33" i="84"/>
  <c r="C34" i="84"/>
  <c r="D34" i="84"/>
  <c r="F34" i="84"/>
  <c r="I34" i="84"/>
  <c r="L34" i="84"/>
  <c r="M34" i="84"/>
  <c r="C35" i="84"/>
  <c r="D35" i="84"/>
  <c r="F35" i="84"/>
  <c r="I35" i="84"/>
  <c r="L35" i="84"/>
  <c r="M35" i="84"/>
  <c r="C36" i="84"/>
  <c r="D36" i="84"/>
  <c r="F36" i="84"/>
  <c r="I36" i="84"/>
  <c r="L36" i="84"/>
  <c r="M36" i="84"/>
  <c r="O36" i="84"/>
  <c r="C37" i="84"/>
  <c r="D37" i="84"/>
  <c r="I37" i="84"/>
  <c r="L37" i="84"/>
  <c r="M37" i="84"/>
  <c r="O37" i="84"/>
  <c r="J37" i="84" s="1"/>
  <c r="A37" i="84"/>
  <c r="A36" i="84"/>
  <c r="A35" i="84"/>
  <c r="A34" i="84"/>
  <c r="A33" i="84"/>
  <c r="A32" i="84"/>
  <c r="A31" i="84"/>
  <c r="A30" i="84"/>
  <c r="A29" i="84"/>
  <c r="A28" i="84"/>
  <c r="A27" i="84"/>
  <c r="A26" i="84"/>
  <c r="A25" i="84"/>
  <c r="A24" i="84"/>
  <c r="A23" i="84"/>
  <c r="A22" i="84"/>
  <c r="A21" i="84"/>
  <c r="A20" i="84"/>
  <c r="A19" i="84"/>
  <c r="A18" i="84"/>
  <c r="A17" i="84"/>
  <c r="A16" i="84"/>
  <c r="A15" i="84"/>
  <c r="A14" i="84"/>
  <c r="A13" i="84"/>
  <c r="A12" i="84"/>
  <c r="J156" i="84" l="1"/>
  <c r="C137" i="84" l="1"/>
  <c r="D137" i="84"/>
  <c r="E137" i="84"/>
  <c r="F137" i="84"/>
  <c r="G137" i="84"/>
  <c r="I137" i="84"/>
  <c r="L137" i="84"/>
  <c r="M137" i="84"/>
  <c r="N137" i="84"/>
  <c r="J137" i="84"/>
  <c r="A137" i="84"/>
  <c r="C133" i="84"/>
  <c r="D133" i="84"/>
  <c r="E133" i="84"/>
  <c r="F133" i="84"/>
  <c r="G133" i="84"/>
  <c r="I133" i="84"/>
  <c r="L133" i="84"/>
  <c r="M133" i="84"/>
  <c r="N133" i="84"/>
  <c r="J133" i="84"/>
  <c r="A133" i="84"/>
  <c r="J42" i="85" l="1"/>
  <c r="J43" i="85" l="1"/>
  <c r="J61" i="85" s="1"/>
  <c r="C116" i="84" l="1"/>
  <c r="D116" i="84"/>
  <c r="E116" i="84"/>
  <c r="F116" i="84"/>
  <c r="G116" i="84"/>
  <c r="I116" i="84"/>
  <c r="J116" i="84"/>
  <c r="L116" i="84"/>
  <c r="M116" i="84"/>
  <c r="N116" i="84"/>
  <c r="C127" i="84"/>
  <c r="D127" i="84"/>
  <c r="E127" i="84"/>
  <c r="F127" i="84"/>
  <c r="G127" i="84"/>
  <c r="I127" i="84"/>
  <c r="J127" i="84"/>
  <c r="L127" i="84"/>
  <c r="M127" i="84"/>
  <c r="N127" i="84"/>
  <c r="A116" i="84"/>
  <c r="A127" i="84"/>
  <c r="J115" i="84"/>
  <c r="J114" i="84"/>
  <c r="C113" i="84"/>
  <c r="D113" i="84"/>
  <c r="E113" i="84"/>
  <c r="F113" i="84"/>
  <c r="G113" i="84"/>
  <c r="I113" i="84"/>
  <c r="L113" i="84"/>
  <c r="M113" i="84"/>
  <c r="N113" i="84"/>
  <c r="C114" i="84"/>
  <c r="D114" i="84"/>
  <c r="E114" i="84"/>
  <c r="F114" i="84"/>
  <c r="G114" i="84"/>
  <c r="I114" i="84"/>
  <c r="L114" i="84"/>
  <c r="M114" i="84"/>
  <c r="N114" i="84"/>
  <c r="C115" i="84"/>
  <c r="D115" i="84"/>
  <c r="E115" i="84"/>
  <c r="F115" i="84"/>
  <c r="G115" i="84"/>
  <c r="I115" i="84"/>
  <c r="L115" i="84"/>
  <c r="M115" i="84"/>
  <c r="N115" i="84"/>
  <c r="A113" i="84"/>
  <c r="A114" i="84"/>
  <c r="A115" i="84"/>
  <c r="J112" i="84"/>
  <c r="D112" i="84"/>
  <c r="E112" i="84"/>
  <c r="F112" i="84"/>
  <c r="G112" i="84"/>
  <c r="I112" i="84"/>
  <c r="L112" i="84"/>
  <c r="M112" i="84"/>
  <c r="N112" i="84"/>
  <c r="A112" i="84"/>
  <c r="C112" i="84"/>
  <c r="E107" i="84"/>
  <c r="F107" i="84"/>
  <c r="G107" i="84"/>
  <c r="I107" i="84"/>
  <c r="L107" i="84"/>
  <c r="M107" i="84"/>
  <c r="N107" i="84"/>
  <c r="O107" i="84"/>
  <c r="J107" i="84" s="1"/>
  <c r="D107" i="84"/>
  <c r="C107" i="84"/>
  <c r="A107" i="84"/>
  <c r="I108" i="84"/>
  <c r="L108" i="84"/>
  <c r="M108" i="84"/>
  <c r="N108" i="84"/>
  <c r="F108" i="84"/>
  <c r="G108" i="84"/>
  <c r="E108" i="84"/>
  <c r="D108" i="84"/>
  <c r="C108" i="84"/>
  <c r="J88" i="91"/>
  <c r="J89" i="91"/>
  <c r="J90" i="91"/>
  <c r="J92" i="91"/>
  <c r="J91" i="91"/>
  <c r="J95" i="91"/>
  <c r="J83" i="91"/>
  <c r="J84" i="91"/>
  <c r="J13" i="91"/>
  <c r="J113" i="84" l="1"/>
  <c r="J108" i="84"/>
  <c r="O20" i="84" l="1"/>
  <c r="O12" i="101"/>
  <c r="O30" i="84" s="1"/>
  <c r="O12" i="87"/>
  <c r="O18" i="84" s="1"/>
  <c r="O12" i="95"/>
  <c r="O25" i="84" s="1"/>
  <c r="K62" i="86"/>
  <c r="O12" i="94"/>
  <c r="O24" i="84" s="1"/>
  <c r="O12" i="100"/>
  <c r="O29" i="84" s="1"/>
  <c r="O12" i="99"/>
  <c r="O28" i="84" s="1"/>
  <c r="K61" i="82"/>
  <c r="W201" i="84" l="1"/>
  <c r="AC12" i="97"/>
  <c r="AC27" i="84" s="1"/>
  <c r="P12" i="97"/>
  <c r="P27" i="84" s="1"/>
  <c r="Q12" i="97"/>
  <c r="Q27" i="84" s="1"/>
  <c r="R12" i="97"/>
  <c r="R27" i="84" s="1"/>
  <c r="S12" i="97"/>
  <c r="S27" i="84" s="1"/>
  <c r="T12" i="97"/>
  <c r="T27" i="84" s="1"/>
  <c r="U12" i="97"/>
  <c r="U27" i="84" s="1"/>
  <c r="V12" i="97"/>
  <c r="V27" i="84" s="1"/>
  <c r="W12" i="97"/>
  <c r="W27" i="84" s="1"/>
  <c r="X12" i="97"/>
  <c r="X27" i="84" s="1"/>
  <c r="Y12" i="97"/>
  <c r="Y27" i="84" s="1"/>
  <c r="Z12" i="97"/>
  <c r="Z27" i="84" s="1"/>
  <c r="AA12" i="97"/>
  <c r="AA27" i="84" s="1"/>
  <c r="AB12" i="97"/>
  <c r="AB27" i="84" s="1"/>
  <c r="O27" i="84"/>
  <c r="AC12" i="91"/>
  <c r="AC36" i="84" s="1"/>
  <c r="P36" i="84"/>
  <c r="Q36" i="84"/>
  <c r="R12" i="91"/>
  <c r="R36" i="84" s="1"/>
  <c r="S12" i="91"/>
  <c r="S36" i="84" s="1"/>
  <c r="T12" i="91"/>
  <c r="T36" i="84" s="1"/>
  <c r="U12" i="91"/>
  <c r="U36" i="84" s="1"/>
  <c r="V12" i="91"/>
  <c r="V36" i="84" s="1"/>
  <c r="W12" i="91"/>
  <c r="W36" i="84" s="1"/>
  <c r="X12" i="91"/>
  <c r="X36" i="84" s="1"/>
  <c r="Y12" i="91"/>
  <c r="Y36" i="84" s="1"/>
  <c r="Z12" i="91"/>
  <c r="Z36" i="84" s="1"/>
  <c r="AA12" i="91"/>
  <c r="AA36" i="84" s="1"/>
  <c r="AB12" i="91"/>
  <c r="AB36" i="84" s="1"/>
  <c r="AC12" i="96"/>
  <c r="AC26" i="84" s="1"/>
  <c r="P12" i="96"/>
  <c r="P26" i="84" s="1"/>
  <c r="Q12" i="96"/>
  <c r="Q26" i="84" s="1"/>
  <c r="R12" i="96"/>
  <c r="R26" i="84" s="1"/>
  <c r="S12" i="96"/>
  <c r="S26" i="84" s="1"/>
  <c r="T12" i="96"/>
  <c r="T26" i="84" s="1"/>
  <c r="U12" i="96"/>
  <c r="U26" i="84" s="1"/>
  <c r="V12" i="96"/>
  <c r="V26" i="84" s="1"/>
  <c r="W12" i="96"/>
  <c r="W26" i="84" s="1"/>
  <c r="X12" i="96"/>
  <c r="X26" i="84" s="1"/>
  <c r="Y12" i="96"/>
  <c r="Y26" i="84" s="1"/>
  <c r="Z12" i="96"/>
  <c r="Z26" i="84" s="1"/>
  <c r="AA12" i="96"/>
  <c r="AA26" i="84" s="1"/>
  <c r="AB12" i="96"/>
  <c r="AB26" i="84" s="1"/>
  <c r="O26" i="84"/>
  <c r="K62" i="96"/>
  <c r="AC12" i="90"/>
  <c r="AC21" i="84" s="1"/>
  <c r="P12" i="90"/>
  <c r="P21" i="84" s="1"/>
  <c r="Q12" i="90"/>
  <c r="Q21" i="84" s="1"/>
  <c r="R12" i="90"/>
  <c r="R21" i="84" s="1"/>
  <c r="S12" i="90"/>
  <c r="S21" i="84" s="1"/>
  <c r="T12" i="90"/>
  <c r="T21" i="84" s="1"/>
  <c r="U12" i="90"/>
  <c r="U21" i="84" s="1"/>
  <c r="V12" i="90"/>
  <c r="V21" i="84" s="1"/>
  <c r="W12" i="90"/>
  <c r="W21" i="84" s="1"/>
  <c r="X12" i="90"/>
  <c r="X21" i="84" s="1"/>
  <c r="Y12" i="90"/>
  <c r="Y21" i="84" s="1"/>
  <c r="Z12" i="90"/>
  <c r="Z21" i="84" s="1"/>
  <c r="AA12" i="90"/>
  <c r="AA21" i="84" s="1"/>
  <c r="AB12" i="90"/>
  <c r="AB21" i="84" s="1"/>
  <c r="O12" i="90"/>
  <c r="O21" i="84" s="1"/>
  <c r="K65" i="90"/>
  <c r="AC12" i="89"/>
  <c r="AC20" i="84" s="1"/>
  <c r="P12" i="89"/>
  <c r="P20" i="84" s="1"/>
  <c r="Q12" i="89"/>
  <c r="Q20" i="84" s="1"/>
  <c r="R12" i="89"/>
  <c r="R20" i="84" s="1"/>
  <c r="S12" i="89"/>
  <c r="S20" i="84" s="1"/>
  <c r="T12" i="89"/>
  <c r="T20" i="84" s="1"/>
  <c r="U12" i="89"/>
  <c r="U20" i="84" s="1"/>
  <c r="V12" i="89"/>
  <c r="V20" i="84" s="1"/>
  <c r="W12" i="89"/>
  <c r="W20" i="84" s="1"/>
  <c r="X12" i="89"/>
  <c r="X20" i="84" s="1"/>
  <c r="Y12" i="89"/>
  <c r="Y20" i="84" s="1"/>
  <c r="Z12" i="89"/>
  <c r="Z20" i="84" s="1"/>
  <c r="AA12" i="89"/>
  <c r="AA20" i="84" s="1"/>
  <c r="AB12" i="89"/>
  <c r="AB20" i="84" s="1"/>
  <c r="K64" i="89"/>
  <c r="AC12" i="103"/>
  <c r="AC32" i="84" s="1"/>
  <c r="Q12" i="103"/>
  <c r="Q32" i="84" s="1"/>
  <c r="R12" i="103"/>
  <c r="R32" i="84" s="1"/>
  <c r="S12" i="103"/>
  <c r="S32" i="84" s="1"/>
  <c r="T12" i="103"/>
  <c r="T32" i="84" s="1"/>
  <c r="U12" i="103"/>
  <c r="U32" i="84" s="1"/>
  <c r="V12" i="103"/>
  <c r="V32" i="84" s="1"/>
  <c r="W12" i="103"/>
  <c r="W32" i="84" s="1"/>
  <c r="X12" i="103"/>
  <c r="X32" i="84" s="1"/>
  <c r="Y12" i="103"/>
  <c r="Y32" i="84" s="1"/>
  <c r="Z12" i="103"/>
  <c r="Z32" i="84" s="1"/>
  <c r="AA12" i="103"/>
  <c r="AA32" i="84" s="1"/>
  <c r="AB12" i="103"/>
  <c r="AB32" i="84" s="1"/>
  <c r="P12" i="103"/>
  <c r="P32" i="84" s="1"/>
  <c r="K61" i="103"/>
  <c r="AC12" i="102"/>
  <c r="AC31" i="84" s="1"/>
  <c r="Q12" i="102"/>
  <c r="Q31" i="84" s="1"/>
  <c r="R12" i="102"/>
  <c r="R31" i="84" s="1"/>
  <c r="S12" i="102"/>
  <c r="S31" i="84" s="1"/>
  <c r="T12" i="102"/>
  <c r="T31" i="84" s="1"/>
  <c r="U12" i="102"/>
  <c r="U31" i="84" s="1"/>
  <c r="V12" i="102"/>
  <c r="V31" i="84" s="1"/>
  <c r="W12" i="102"/>
  <c r="W31" i="84" s="1"/>
  <c r="X12" i="102"/>
  <c r="X31" i="84" s="1"/>
  <c r="Y12" i="102"/>
  <c r="Y31" i="84" s="1"/>
  <c r="Z12" i="102"/>
  <c r="Z31" i="84" s="1"/>
  <c r="AA12" i="102"/>
  <c r="AA31" i="84" s="1"/>
  <c r="AB12" i="102"/>
  <c r="AB31" i="84" s="1"/>
  <c r="P12" i="102"/>
  <c r="P31" i="84" s="1"/>
  <c r="K61" i="102"/>
  <c r="AC12" i="108"/>
  <c r="AC34" i="84" s="1"/>
  <c r="P12" i="108"/>
  <c r="P34" i="84" s="1"/>
  <c r="Q12" i="108"/>
  <c r="Q34" i="84" s="1"/>
  <c r="R12" i="108"/>
  <c r="R34" i="84" s="1"/>
  <c r="S12" i="108"/>
  <c r="S34" i="84" s="1"/>
  <c r="T12" i="108"/>
  <c r="T34" i="84" s="1"/>
  <c r="U12" i="108"/>
  <c r="U34" i="84" s="1"/>
  <c r="V12" i="108"/>
  <c r="V34" i="84" s="1"/>
  <c r="W12" i="108"/>
  <c r="W34" i="84" s="1"/>
  <c r="X12" i="108"/>
  <c r="X34" i="84" s="1"/>
  <c r="Y12" i="108"/>
  <c r="Y34" i="84" s="1"/>
  <c r="Z12" i="108"/>
  <c r="Z34" i="84" s="1"/>
  <c r="AA12" i="108"/>
  <c r="AA34" i="84" s="1"/>
  <c r="AB12" i="108"/>
  <c r="AB34" i="84" s="1"/>
  <c r="O12" i="108"/>
  <c r="O34" i="84" s="1"/>
  <c r="K66" i="108"/>
  <c r="AC12" i="88"/>
  <c r="AC19" i="84" s="1"/>
  <c r="P12" i="88"/>
  <c r="P19" i="84" s="1"/>
  <c r="Q12" i="88"/>
  <c r="Q19" i="84" s="1"/>
  <c r="R12" i="88"/>
  <c r="R19" i="84" s="1"/>
  <c r="S12" i="88"/>
  <c r="S19" i="84" s="1"/>
  <c r="T12" i="88"/>
  <c r="T19" i="84" s="1"/>
  <c r="U12" i="88"/>
  <c r="U19" i="84" s="1"/>
  <c r="V12" i="88"/>
  <c r="V19" i="84" s="1"/>
  <c r="W12" i="88"/>
  <c r="W19" i="84" s="1"/>
  <c r="X12" i="88"/>
  <c r="X19" i="84" s="1"/>
  <c r="Y12" i="88"/>
  <c r="Y19" i="84" s="1"/>
  <c r="Z12" i="88"/>
  <c r="Z19" i="84" s="1"/>
  <c r="AA12" i="88"/>
  <c r="AA19" i="84" s="1"/>
  <c r="AB12" i="88"/>
  <c r="AB19" i="84" s="1"/>
  <c r="O19" i="84"/>
  <c r="K62" i="88"/>
  <c r="AC12" i="101"/>
  <c r="AC30" i="84" s="1"/>
  <c r="Q12" i="101"/>
  <c r="Q30" i="84" s="1"/>
  <c r="R12" i="101"/>
  <c r="R30" i="84" s="1"/>
  <c r="S12" i="101"/>
  <c r="S30" i="84" s="1"/>
  <c r="T12" i="101"/>
  <c r="T30" i="84" s="1"/>
  <c r="U12" i="101"/>
  <c r="U30" i="84" s="1"/>
  <c r="V12" i="101"/>
  <c r="V30" i="84" s="1"/>
  <c r="W12" i="101"/>
  <c r="W30" i="84" s="1"/>
  <c r="X12" i="101"/>
  <c r="X30" i="84" s="1"/>
  <c r="Y12" i="101"/>
  <c r="Y30" i="84" s="1"/>
  <c r="Z12" i="101"/>
  <c r="Z30" i="84" s="1"/>
  <c r="AA12" i="101"/>
  <c r="AA30" i="84" s="1"/>
  <c r="AB12" i="101"/>
  <c r="AB30" i="84" s="1"/>
  <c r="P12" i="101"/>
  <c r="P30" i="84" s="1"/>
  <c r="K62" i="101"/>
  <c r="AC12" i="106"/>
  <c r="AC33" i="84" s="1"/>
  <c r="P12" i="106"/>
  <c r="P33" i="84" s="1"/>
  <c r="Q12" i="106"/>
  <c r="Q33" i="84" s="1"/>
  <c r="R12" i="106"/>
  <c r="R33" i="84" s="1"/>
  <c r="S12" i="106"/>
  <c r="S33" i="84" s="1"/>
  <c r="T12" i="106"/>
  <c r="T33" i="84" s="1"/>
  <c r="U12" i="106"/>
  <c r="U33" i="84" s="1"/>
  <c r="V12" i="106"/>
  <c r="V33" i="84" s="1"/>
  <c r="W12" i="106"/>
  <c r="W33" i="84" s="1"/>
  <c r="X12" i="106"/>
  <c r="X33" i="84" s="1"/>
  <c r="Y12" i="106"/>
  <c r="Y33" i="84" s="1"/>
  <c r="Z12" i="106"/>
  <c r="Z33" i="84" s="1"/>
  <c r="AA12" i="106"/>
  <c r="AA33" i="84" s="1"/>
  <c r="AB12" i="106"/>
  <c r="AB33" i="84" s="1"/>
  <c r="O12" i="106"/>
  <c r="O33" i="84" s="1"/>
  <c r="K61" i="106"/>
  <c r="AC12" i="109"/>
  <c r="AC35" i="84" s="1"/>
  <c r="P12" i="109"/>
  <c r="P35" i="84" s="1"/>
  <c r="Q12" i="109"/>
  <c r="Q35" i="84" s="1"/>
  <c r="R12" i="109"/>
  <c r="R35" i="84" s="1"/>
  <c r="S12" i="109"/>
  <c r="S35" i="84" s="1"/>
  <c r="T12" i="109"/>
  <c r="T35" i="84" s="1"/>
  <c r="U12" i="109"/>
  <c r="U35" i="84" s="1"/>
  <c r="V12" i="109"/>
  <c r="V35" i="84" s="1"/>
  <c r="W12" i="109"/>
  <c r="W35" i="84" s="1"/>
  <c r="X12" i="109"/>
  <c r="X35" i="84" s="1"/>
  <c r="Y12" i="109"/>
  <c r="Y35" i="84" s="1"/>
  <c r="Z12" i="109"/>
  <c r="Z35" i="84" s="1"/>
  <c r="AA12" i="109"/>
  <c r="AA35" i="84" s="1"/>
  <c r="AB12" i="109"/>
  <c r="AB35" i="84" s="1"/>
  <c r="O12" i="109"/>
  <c r="O35" i="84" s="1"/>
  <c r="K65" i="109"/>
  <c r="AC12" i="87"/>
  <c r="AC18" i="84" s="1"/>
  <c r="Q12" i="87"/>
  <c r="Q18" i="84" s="1"/>
  <c r="R12" i="87"/>
  <c r="R18" i="84" s="1"/>
  <c r="S12" i="87"/>
  <c r="S18" i="84" s="1"/>
  <c r="T12" i="87"/>
  <c r="T18" i="84" s="1"/>
  <c r="U12" i="87"/>
  <c r="U18" i="84" s="1"/>
  <c r="V12" i="87"/>
  <c r="V18" i="84" s="1"/>
  <c r="W12" i="87"/>
  <c r="W18" i="84" s="1"/>
  <c r="X12" i="87"/>
  <c r="X18" i="84" s="1"/>
  <c r="Y12" i="87"/>
  <c r="Y18" i="84" s="1"/>
  <c r="Z12" i="87"/>
  <c r="Z18" i="84" s="1"/>
  <c r="AA12" i="87"/>
  <c r="AA18" i="84" s="1"/>
  <c r="AB12" i="87"/>
  <c r="AB18" i="84" s="1"/>
  <c r="P12" i="87"/>
  <c r="P18" i="84" s="1"/>
  <c r="K62" i="87"/>
  <c r="AC12" i="95"/>
  <c r="AC25" i="84" s="1"/>
  <c r="Q12" i="95"/>
  <c r="Q25" i="84" s="1"/>
  <c r="R12" i="95"/>
  <c r="R25" i="84" s="1"/>
  <c r="S12" i="95"/>
  <c r="S25" i="84" s="1"/>
  <c r="T12" i="95"/>
  <c r="T25" i="84" s="1"/>
  <c r="U12" i="95"/>
  <c r="U25" i="84" s="1"/>
  <c r="V12" i="95"/>
  <c r="V25" i="84" s="1"/>
  <c r="W12" i="95"/>
  <c r="W25" i="84" s="1"/>
  <c r="X12" i="95"/>
  <c r="X25" i="84" s="1"/>
  <c r="Y12" i="95"/>
  <c r="Y25" i="84" s="1"/>
  <c r="Z12" i="95"/>
  <c r="Z25" i="84" s="1"/>
  <c r="AA12" i="95"/>
  <c r="AA25" i="84" s="1"/>
  <c r="AB12" i="95"/>
  <c r="AB25" i="84" s="1"/>
  <c r="P12" i="95"/>
  <c r="P25" i="84" s="1"/>
  <c r="K62" i="95"/>
  <c r="AC12" i="86"/>
  <c r="AC17" i="84" s="1"/>
  <c r="P12" i="86"/>
  <c r="P17" i="84" s="1"/>
  <c r="Q12" i="86"/>
  <c r="Q17" i="84" s="1"/>
  <c r="R12" i="86"/>
  <c r="R17" i="84" s="1"/>
  <c r="S12" i="86"/>
  <c r="S17" i="84" s="1"/>
  <c r="T12" i="86"/>
  <c r="T17" i="84" s="1"/>
  <c r="U12" i="86"/>
  <c r="U17" i="84" s="1"/>
  <c r="V12" i="86"/>
  <c r="V17" i="84" s="1"/>
  <c r="W12" i="86"/>
  <c r="W17" i="84" s="1"/>
  <c r="X12" i="86"/>
  <c r="X17" i="84" s="1"/>
  <c r="Y12" i="86"/>
  <c r="Y17" i="84" s="1"/>
  <c r="Z12" i="86"/>
  <c r="Z17" i="84" s="1"/>
  <c r="AA12" i="86"/>
  <c r="AA17" i="84" s="1"/>
  <c r="AB12" i="86"/>
  <c r="AB17" i="84" s="1"/>
  <c r="AC12" i="94"/>
  <c r="AC24" i="84" s="1"/>
  <c r="Q12" i="94"/>
  <c r="Q24" i="84" s="1"/>
  <c r="R12" i="94"/>
  <c r="R24" i="84" s="1"/>
  <c r="S12" i="94"/>
  <c r="S24" i="84" s="1"/>
  <c r="T12" i="94"/>
  <c r="T24" i="84" s="1"/>
  <c r="U12" i="94"/>
  <c r="U24" i="84" s="1"/>
  <c r="V12" i="94"/>
  <c r="V24" i="84" s="1"/>
  <c r="W12" i="94"/>
  <c r="W24" i="84" s="1"/>
  <c r="X12" i="94"/>
  <c r="X24" i="84" s="1"/>
  <c r="Y12" i="94"/>
  <c r="Y24" i="84" s="1"/>
  <c r="Z12" i="94"/>
  <c r="Z24" i="84" s="1"/>
  <c r="AA12" i="94"/>
  <c r="AA24" i="84" s="1"/>
  <c r="AB12" i="94"/>
  <c r="AB24" i="84" s="1"/>
  <c r="P12" i="94"/>
  <c r="P24" i="84" s="1"/>
  <c r="K62" i="94"/>
  <c r="AC12" i="100"/>
  <c r="AC29" i="84" s="1"/>
  <c r="P12" i="100"/>
  <c r="P29" i="84" s="1"/>
  <c r="Q12" i="100"/>
  <c r="Q29" i="84" s="1"/>
  <c r="R12" i="100"/>
  <c r="R29" i="84" s="1"/>
  <c r="S12" i="100"/>
  <c r="S29" i="84" s="1"/>
  <c r="T12" i="100"/>
  <c r="T29" i="84" s="1"/>
  <c r="U12" i="100"/>
  <c r="U29" i="84" s="1"/>
  <c r="V12" i="100"/>
  <c r="V29" i="84" s="1"/>
  <c r="W12" i="100"/>
  <c r="W29" i="84" s="1"/>
  <c r="X12" i="100"/>
  <c r="X29" i="84" s="1"/>
  <c r="Y12" i="100"/>
  <c r="Y29" i="84" s="1"/>
  <c r="Z12" i="100"/>
  <c r="Z29" i="84" s="1"/>
  <c r="AA12" i="100"/>
  <c r="AA29" i="84" s="1"/>
  <c r="AB12" i="100"/>
  <c r="AB29" i="84" s="1"/>
  <c r="K61" i="100"/>
  <c r="AC12" i="99"/>
  <c r="AC28" i="84" s="1"/>
  <c r="P12" i="99"/>
  <c r="P28" i="84" s="1"/>
  <c r="Q12" i="99"/>
  <c r="Q28" i="84" s="1"/>
  <c r="R12" i="99"/>
  <c r="R28" i="84" s="1"/>
  <c r="S12" i="99"/>
  <c r="S28" i="84" s="1"/>
  <c r="T12" i="99"/>
  <c r="T28" i="84" s="1"/>
  <c r="U12" i="99"/>
  <c r="U28" i="84" s="1"/>
  <c r="V12" i="99"/>
  <c r="V28" i="84" s="1"/>
  <c r="W12" i="99"/>
  <c r="W28" i="84" s="1"/>
  <c r="X12" i="99"/>
  <c r="X28" i="84" s="1"/>
  <c r="Y12" i="99"/>
  <c r="Y28" i="84" s="1"/>
  <c r="Z12" i="99"/>
  <c r="Z28" i="84" s="1"/>
  <c r="AA12" i="99"/>
  <c r="AA28" i="84" s="1"/>
  <c r="AB12" i="99"/>
  <c r="AB28" i="84" s="1"/>
  <c r="K61" i="99"/>
  <c r="AC12" i="85"/>
  <c r="AC16" i="84" s="1"/>
  <c r="P12" i="85"/>
  <c r="P16" i="84" s="1"/>
  <c r="Q12" i="85"/>
  <c r="Q16" i="84" s="1"/>
  <c r="R12" i="85"/>
  <c r="R16" i="84" s="1"/>
  <c r="S12" i="85"/>
  <c r="S16" i="84" s="1"/>
  <c r="T12" i="85"/>
  <c r="T16" i="84" s="1"/>
  <c r="U12" i="85"/>
  <c r="U16" i="84" s="1"/>
  <c r="V12" i="85"/>
  <c r="V16" i="84" s="1"/>
  <c r="W12" i="85"/>
  <c r="W16" i="84" s="1"/>
  <c r="X12" i="85"/>
  <c r="X16" i="84" s="1"/>
  <c r="Y12" i="85"/>
  <c r="Y16" i="84" s="1"/>
  <c r="Z12" i="85"/>
  <c r="Z16" i="84" s="1"/>
  <c r="AA12" i="85"/>
  <c r="AA16" i="84" s="1"/>
  <c r="AB12" i="85"/>
  <c r="AB16" i="84" s="1"/>
  <c r="O16" i="84"/>
  <c r="K62" i="85"/>
  <c r="AC12" i="93"/>
  <c r="AC23" i="84" s="1"/>
  <c r="P12" i="93"/>
  <c r="P23" i="84" s="1"/>
  <c r="Q12" i="93"/>
  <c r="Q23" i="84" s="1"/>
  <c r="R12" i="93"/>
  <c r="R23" i="84" s="1"/>
  <c r="S12" i="93"/>
  <c r="S23" i="84" s="1"/>
  <c r="T12" i="93"/>
  <c r="T23" i="84" s="1"/>
  <c r="U12" i="93"/>
  <c r="U23" i="84" s="1"/>
  <c r="V12" i="93"/>
  <c r="V23" i="84" s="1"/>
  <c r="W12" i="93"/>
  <c r="W23" i="84" s="1"/>
  <c r="X12" i="93"/>
  <c r="X23" i="84" s="1"/>
  <c r="Y12" i="93"/>
  <c r="Y23" i="84" s="1"/>
  <c r="Z12" i="93"/>
  <c r="Z23" i="84" s="1"/>
  <c r="AA12" i="93"/>
  <c r="AA23" i="84" s="1"/>
  <c r="AB12" i="93"/>
  <c r="AB23" i="84" s="1"/>
  <c r="O23" i="84"/>
  <c r="K61" i="93"/>
  <c r="J23" i="84" l="1"/>
  <c r="J16" i="84"/>
  <c r="J18" i="84"/>
  <c r="J19" i="84"/>
  <c r="J34" i="84"/>
  <c r="J33" i="84"/>
  <c r="J30" i="84"/>
  <c r="J26" i="84"/>
  <c r="J27" i="84"/>
  <c r="J21" i="84"/>
  <c r="J20" i="84"/>
  <c r="J35" i="84"/>
  <c r="J25" i="84"/>
  <c r="J24" i="84"/>
  <c r="J29" i="84"/>
  <c r="J28" i="84"/>
  <c r="J36" i="84"/>
  <c r="AC12" i="83"/>
  <c r="AC14" i="84" s="1"/>
  <c r="P12" i="83"/>
  <c r="P14" i="84" s="1"/>
  <c r="Q12" i="83"/>
  <c r="Q14" i="84" s="1"/>
  <c r="R12" i="83"/>
  <c r="R14" i="84" s="1"/>
  <c r="S12" i="83"/>
  <c r="S14" i="84" s="1"/>
  <c r="T12" i="83"/>
  <c r="T14" i="84" s="1"/>
  <c r="U12" i="83"/>
  <c r="U14" i="84" s="1"/>
  <c r="V12" i="83"/>
  <c r="V14" i="84" s="1"/>
  <c r="W12" i="83"/>
  <c r="W14" i="84" s="1"/>
  <c r="X12" i="83"/>
  <c r="X14" i="84" s="1"/>
  <c r="Y12" i="83"/>
  <c r="Y14" i="84" s="1"/>
  <c r="Z12" i="83"/>
  <c r="Z14" i="84" s="1"/>
  <c r="AA12" i="83"/>
  <c r="AA14" i="84" s="1"/>
  <c r="AB12" i="83"/>
  <c r="AB14" i="84" s="1"/>
  <c r="O14" i="84"/>
  <c r="K61" i="83"/>
  <c r="AC12" i="105"/>
  <c r="P12" i="105"/>
  <c r="Q12" i="105"/>
  <c r="R12" i="105"/>
  <c r="S12" i="105"/>
  <c r="T12" i="105"/>
  <c r="U12" i="105"/>
  <c r="V12" i="105"/>
  <c r="W12" i="105"/>
  <c r="X12" i="105"/>
  <c r="Y12" i="105"/>
  <c r="Z12" i="105"/>
  <c r="AA12" i="105"/>
  <c r="AB12" i="105"/>
  <c r="K61" i="105"/>
  <c r="AC12" i="92"/>
  <c r="AC22" i="84" s="1"/>
  <c r="P12" i="92"/>
  <c r="P22" i="84" s="1"/>
  <c r="Q12" i="92"/>
  <c r="Q22" i="84" s="1"/>
  <c r="R12" i="92"/>
  <c r="R22" i="84" s="1"/>
  <c r="S12" i="92"/>
  <c r="S22" i="84" s="1"/>
  <c r="T12" i="92"/>
  <c r="T22" i="84" s="1"/>
  <c r="U12" i="92"/>
  <c r="U22" i="84" s="1"/>
  <c r="V12" i="92"/>
  <c r="V22" i="84" s="1"/>
  <c r="W12" i="92"/>
  <c r="W22" i="84" s="1"/>
  <c r="X12" i="92"/>
  <c r="X22" i="84" s="1"/>
  <c r="Y12" i="92"/>
  <c r="Y22" i="84" s="1"/>
  <c r="Z12" i="92"/>
  <c r="Z22" i="84" s="1"/>
  <c r="AA12" i="92"/>
  <c r="AA22" i="84" s="1"/>
  <c r="AB12" i="92"/>
  <c r="AB22" i="84" s="1"/>
  <c r="O22" i="84"/>
  <c r="K67" i="92"/>
  <c r="AC12" i="81"/>
  <c r="AC12" i="84" s="1"/>
  <c r="P12" i="81"/>
  <c r="P12" i="84" s="1"/>
  <c r="Q12" i="81"/>
  <c r="Q12" i="84" s="1"/>
  <c r="R12" i="81"/>
  <c r="R12" i="84" s="1"/>
  <c r="S12" i="81"/>
  <c r="S12" i="84" s="1"/>
  <c r="T12" i="81"/>
  <c r="T12" i="84" s="1"/>
  <c r="U12" i="81"/>
  <c r="U12" i="84" s="1"/>
  <c r="V12" i="81"/>
  <c r="V12" i="84" s="1"/>
  <c r="W12" i="81"/>
  <c r="W12" i="84" s="1"/>
  <c r="X12" i="81"/>
  <c r="X12" i="84" s="1"/>
  <c r="Y12" i="81"/>
  <c r="Y12" i="84" s="1"/>
  <c r="Z12" i="81"/>
  <c r="Z12" i="84" s="1"/>
  <c r="AA12" i="81"/>
  <c r="AA12" i="84" s="1"/>
  <c r="AB12" i="81"/>
  <c r="AB12" i="84" s="1"/>
  <c r="O12" i="84"/>
  <c r="J22" i="84" l="1"/>
  <c r="J14" i="84"/>
  <c r="O13" i="84"/>
  <c r="AA13" i="84"/>
  <c r="Y13" i="84"/>
  <c r="W13" i="84"/>
  <c r="U13" i="84"/>
  <c r="S13" i="84"/>
  <c r="Q13" i="84"/>
  <c r="AC13" i="84"/>
  <c r="AB13" i="84"/>
  <c r="Z13" i="84"/>
  <c r="X13" i="84"/>
  <c r="V13" i="84"/>
  <c r="T13" i="84"/>
  <c r="R13" i="84"/>
  <c r="P13" i="84"/>
  <c r="J12" i="84"/>
  <c r="J37" i="97"/>
  <c r="J37" i="96"/>
  <c r="J37" i="90"/>
  <c r="J37" i="89"/>
  <c r="J60" i="103"/>
  <c r="J37" i="103"/>
  <c r="J60" i="102"/>
  <c r="J37" i="102"/>
  <c r="J37" i="108"/>
  <c r="J37" i="88"/>
  <c r="J37" i="101"/>
  <c r="J37" i="106"/>
  <c r="J37" i="109"/>
  <c r="J37" i="87"/>
  <c r="J37" i="95"/>
  <c r="J37" i="86"/>
  <c r="J37" i="94"/>
  <c r="J37" i="100"/>
  <c r="J37" i="99"/>
  <c r="J37" i="85"/>
  <c r="J37" i="82"/>
  <c r="J37" i="93"/>
  <c r="J37" i="83"/>
  <c r="J37" i="105"/>
  <c r="J37" i="92"/>
  <c r="J37" i="81"/>
  <c r="J13" i="84" l="1"/>
  <c r="A206" i="84"/>
  <c r="A209" i="84"/>
  <c r="A204" i="84"/>
  <c r="A200" i="84"/>
  <c r="A202" i="84"/>
  <c r="A201" i="84"/>
  <c r="A203" i="84"/>
  <c r="A196" i="84"/>
  <c r="A188" i="84"/>
  <c r="A186" i="84"/>
  <c r="A144" i="84"/>
  <c r="A145" i="84"/>
  <c r="A146" i="84"/>
  <c r="A147" i="84"/>
  <c r="A129" i="84"/>
  <c r="A125" i="84"/>
  <c r="A130" i="84"/>
  <c r="A131" i="84"/>
  <c r="A132" i="84"/>
  <c r="A148" i="84"/>
  <c r="A123" i="84"/>
  <c r="A150" i="84"/>
  <c r="A126" i="84"/>
  <c r="A128" i="84"/>
  <c r="A162" i="84"/>
  <c r="A163" i="84"/>
  <c r="A164" i="84"/>
  <c r="A165" i="84"/>
  <c r="A166" i="84"/>
  <c r="A167" i="84"/>
  <c r="A168" i="84"/>
  <c r="A169" i="84"/>
  <c r="A170" i="84"/>
  <c r="A157" i="84"/>
  <c r="A158" i="84"/>
  <c r="A159" i="84"/>
  <c r="A160" i="84"/>
  <c r="A161" i="84"/>
  <c r="A171" i="84"/>
  <c r="A172" i="84"/>
  <c r="A175" i="84"/>
  <c r="A174" i="84"/>
  <c r="A173" i="84"/>
  <c r="A176" i="84"/>
  <c r="A140" i="84"/>
  <c r="C129" i="84"/>
  <c r="D129" i="84"/>
  <c r="E129" i="84"/>
  <c r="F129" i="84"/>
  <c r="G129" i="84"/>
  <c r="I129" i="84"/>
  <c r="L129" i="84"/>
  <c r="M129" i="84"/>
  <c r="N129" i="84"/>
  <c r="A151" i="84"/>
  <c r="A109" i="84"/>
  <c r="A110" i="84"/>
  <c r="A111" i="84"/>
  <c r="A152" i="84"/>
  <c r="A136" i="84"/>
  <c r="A138" i="84"/>
  <c r="A139" i="84"/>
  <c r="A94" i="84"/>
  <c r="A75" i="84"/>
  <c r="A76" i="84"/>
  <c r="A77" i="84"/>
  <c r="A78" i="84"/>
  <c r="A79" i="84"/>
  <c r="A80" i="84"/>
  <c r="A81" i="84"/>
  <c r="A82" i="84"/>
  <c r="A83" i="84"/>
  <c r="A54" i="84"/>
  <c r="A56" i="84"/>
  <c r="A58" i="84"/>
  <c r="A60" i="84"/>
  <c r="A62" i="84"/>
  <c r="A64" i="84"/>
  <c r="A66" i="84"/>
  <c r="A68" i="84"/>
  <c r="A70" i="84"/>
  <c r="A52" i="84"/>
  <c r="A46" i="84" l="1"/>
  <c r="A48" i="84"/>
  <c r="C173" i="84" l="1"/>
  <c r="D173" i="84"/>
  <c r="E173" i="84"/>
  <c r="F173" i="84"/>
  <c r="G173" i="84"/>
  <c r="I173" i="84"/>
  <c r="L173" i="84"/>
  <c r="M173" i="84"/>
  <c r="N173" i="84"/>
  <c r="J173" i="84"/>
  <c r="C174" i="84"/>
  <c r="D174" i="84"/>
  <c r="E174" i="84"/>
  <c r="F174" i="84"/>
  <c r="G174" i="84"/>
  <c r="I174" i="84"/>
  <c r="L174" i="84"/>
  <c r="M174" i="84"/>
  <c r="N174" i="84"/>
  <c r="J129" i="84" l="1"/>
  <c r="J97" i="91"/>
  <c r="O12" i="103" l="1"/>
  <c r="O32" i="84" s="1"/>
  <c r="J32" i="84" s="1"/>
  <c r="O12" i="102"/>
  <c r="O31" i="84" s="1"/>
  <c r="J31" i="84" s="1"/>
  <c r="O17" i="84"/>
  <c r="J17" i="84" s="1"/>
  <c r="O15" i="84"/>
  <c r="U165" i="84" l="1"/>
  <c r="V165" i="84"/>
  <c r="W165" i="84"/>
  <c r="X165" i="84"/>
  <c r="Y165" i="84"/>
  <c r="Z165" i="84"/>
  <c r="AA165" i="84"/>
  <c r="AB165" i="84"/>
  <c r="AC165" i="84"/>
  <c r="T165" i="84"/>
  <c r="C165" i="84"/>
  <c r="D165" i="84"/>
  <c r="E165" i="84"/>
  <c r="F165" i="84"/>
  <c r="G165" i="84"/>
  <c r="I165" i="84"/>
  <c r="L165" i="84"/>
  <c r="M165" i="84"/>
  <c r="N165" i="84"/>
  <c r="J42" i="87"/>
  <c r="J165" i="84" l="1"/>
  <c r="R189" i="84" l="1"/>
  <c r="AB176" i="84"/>
  <c r="J189" i="84" l="1"/>
  <c r="U162" i="84"/>
  <c r="V162" i="84"/>
  <c r="W162" i="84"/>
  <c r="X162" i="84"/>
  <c r="Y162" i="84"/>
  <c r="Z162" i="84"/>
  <c r="AA162" i="84"/>
  <c r="AB162" i="84"/>
  <c r="AC162" i="84"/>
  <c r="T162" i="84"/>
  <c r="D162" i="84"/>
  <c r="E162" i="84"/>
  <c r="F162" i="84"/>
  <c r="G162" i="84"/>
  <c r="I162" i="84"/>
  <c r="L162" i="84"/>
  <c r="M162" i="84"/>
  <c r="N162" i="84"/>
  <c r="C162" i="84"/>
  <c r="J162" i="84" l="1"/>
  <c r="J188" i="84"/>
  <c r="J204" i="84" l="1"/>
  <c r="J186" i="84"/>
  <c r="J174" i="84" l="1"/>
  <c r="J172" i="84"/>
  <c r="J128" i="84"/>
  <c r="AC161" i="84"/>
  <c r="AC160" i="84"/>
  <c r="AC159" i="84"/>
  <c r="AC158" i="84"/>
  <c r="J126" i="84"/>
  <c r="J94" i="84" l="1"/>
  <c r="J75" i="84"/>
  <c r="J76" i="84"/>
  <c r="J77" i="84"/>
  <c r="J78" i="84"/>
  <c r="J79" i="84"/>
  <c r="J80" i="84"/>
  <c r="J81" i="84"/>
  <c r="J82" i="84"/>
  <c r="D83" i="84"/>
  <c r="E83" i="84"/>
  <c r="F83" i="84"/>
  <c r="G83" i="84"/>
  <c r="I83" i="84"/>
  <c r="L83" i="84"/>
  <c r="M83" i="84"/>
  <c r="N83" i="84"/>
  <c r="J83" i="84"/>
  <c r="C83" i="84"/>
  <c r="J59" i="91"/>
  <c r="J52" i="84" l="1"/>
  <c r="J53" i="84"/>
  <c r="J54" i="84"/>
  <c r="J55" i="84"/>
  <c r="J56" i="84"/>
  <c r="J57" i="84"/>
  <c r="J58" i="84"/>
  <c r="J59" i="84"/>
  <c r="J60" i="84"/>
  <c r="J61" i="84"/>
  <c r="J62" i="84"/>
  <c r="J63" i="84"/>
  <c r="J64" i="84"/>
  <c r="J65" i="84"/>
  <c r="J66" i="84"/>
  <c r="J67" i="84"/>
  <c r="J68" i="84"/>
  <c r="J69" i="84"/>
  <c r="J70" i="84"/>
  <c r="J71" i="84"/>
  <c r="J48" i="84"/>
  <c r="J46" i="84"/>
  <c r="X203" i="84"/>
  <c r="J209" i="84"/>
  <c r="AC166" i="84"/>
  <c r="T166" i="84"/>
  <c r="R150" i="84"/>
  <c r="X202" i="84"/>
  <c r="D175" i="84"/>
  <c r="E175" i="84"/>
  <c r="F175" i="84"/>
  <c r="G175" i="84"/>
  <c r="I175" i="84"/>
  <c r="L175" i="84"/>
  <c r="M175" i="84"/>
  <c r="N175" i="84"/>
  <c r="X175" i="84"/>
  <c r="Y175" i="84"/>
  <c r="Z175" i="84"/>
  <c r="C175" i="84"/>
  <c r="R193" i="84"/>
  <c r="D189" i="84"/>
  <c r="E189" i="84"/>
  <c r="F189" i="84"/>
  <c r="G189" i="84"/>
  <c r="I189" i="84"/>
  <c r="L189" i="84"/>
  <c r="M189" i="84"/>
  <c r="N189" i="84"/>
  <c r="C189" i="84"/>
  <c r="J175" i="84" l="1"/>
  <c r="J51" i="105"/>
  <c r="J200" i="84"/>
  <c r="Y176" i="84"/>
  <c r="M125" i="84" l="1"/>
  <c r="N125" i="84"/>
  <c r="L125" i="84"/>
  <c r="L188" i="84"/>
  <c r="N186" i="84" l="1"/>
  <c r="M186" i="84"/>
  <c r="L186" i="84"/>
  <c r="I186" i="84"/>
  <c r="G186" i="84"/>
  <c r="F186" i="84"/>
  <c r="E186" i="84"/>
  <c r="D186" i="84"/>
  <c r="C186" i="84"/>
  <c r="J117" i="91"/>
  <c r="L196" i="84"/>
  <c r="M188" i="84"/>
  <c r="C109" i="84"/>
  <c r="D109" i="84"/>
  <c r="E109" i="84"/>
  <c r="F109" i="84"/>
  <c r="G109" i="84"/>
  <c r="I109" i="84"/>
  <c r="L109" i="84"/>
  <c r="M109" i="84"/>
  <c r="N109" i="84"/>
  <c r="O109" i="84"/>
  <c r="J109" i="84" s="1"/>
  <c r="J151" i="84"/>
  <c r="N151" i="84"/>
  <c r="M151" i="84"/>
  <c r="L151" i="84"/>
  <c r="I151" i="84"/>
  <c r="D151" i="84"/>
  <c r="C151" i="84"/>
  <c r="J101" i="91"/>
  <c r="O110" i="84" l="1"/>
  <c r="J110" i="84" s="1"/>
  <c r="O111" i="84"/>
  <c r="J111" i="84" s="1"/>
  <c r="C209" i="84" l="1"/>
  <c r="D209" i="84"/>
  <c r="E209" i="84"/>
  <c r="F209" i="84"/>
  <c r="G209" i="84"/>
  <c r="I209" i="84"/>
  <c r="L209" i="84"/>
  <c r="M209" i="84"/>
  <c r="N209" i="84"/>
  <c r="C206" i="84"/>
  <c r="D206" i="84"/>
  <c r="E206" i="84"/>
  <c r="F206" i="84"/>
  <c r="G206" i="84"/>
  <c r="I206" i="84"/>
  <c r="L206" i="84"/>
  <c r="M206" i="84"/>
  <c r="N206" i="84"/>
  <c r="C203" i="84"/>
  <c r="D203" i="84"/>
  <c r="E203" i="84"/>
  <c r="F203" i="84"/>
  <c r="G203" i="84"/>
  <c r="I203" i="84"/>
  <c r="L203" i="84"/>
  <c r="M203" i="84"/>
  <c r="N203" i="84"/>
  <c r="C201" i="84"/>
  <c r="D201" i="84"/>
  <c r="E201" i="84"/>
  <c r="F201" i="84"/>
  <c r="G201" i="84"/>
  <c r="I201" i="84"/>
  <c r="L201" i="84"/>
  <c r="M201" i="84"/>
  <c r="N201" i="84"/>
  <c r="C202" i="84"/>
  <c r="D202" i="84"/>
  <c r="E202" i="84"/>
  <c r="F202" i="84"/>
  <c r="G202" i="84"/>
  <c r="I202" i="84"/>
  <c r="L202" i="84"/>
  <c r="M202" i="84"/>
  <c r="N202" i="84"/>
  <c r="C200" i="84"/>
  <c r="D200" i="84"/>
  <c r="E200" i="84"/>
  <c r="F200" i="84"/>
  <c r="G200" i="84"/>
  <c r="I200" i="84"/>
  <c r="L200" i="84"/>
  <c r="M200" i="84"/>
  <c r="N200" i="84"/>
  <c r="C204" i="84"/>
  <c r="D204" i="84"/>
  <c r="E204" i="84"/>
  <c r="F204" i="84"/>
  <c r="G204" i="84"/>
  <c r="I204" i="84"/>
  <c r="L204" i="84"/>
  <c r="M204" i="84"/>
  <c r="N204" i="84"/>
  <c r="C196" i="84"/>
  <c r="D196" i="84"/>
  <c r="E196" i="84"/>
  <c r="F196" i="84"/>
  <c r="G196" i="84"/>
  <c r="I196" i="84"/>
  <c r="M196" i="84"/>
  <c r="N196" i="84"/>
  <c r="D193" i="84"/>
  <c r="E193" i="84"/>
  <c r="F193" i="84"/>
  <c r="G193" i="84"/>
  <c r="I193" i="84"/>
  <c r="L193" i="84"/>
  <c r="M193" i="84"/>
  <c r="N193" i="84"/>
  <c r="C193" i="84"/>
  <c r="C188" i="84"/>
  <c r="D188" i="84"/>
  <c r="E188" i="84"/>
  <c r="F188" i="84"/>
  <c r="G188" i="84"/>
  <c r="I188" i="84"/>
  <c r="N188" i="84"/>
  <c r="C176" i="84"/>
  <c r="D176" i="84"/>
  <c r="E176" i="84"/>
  <c r="F176" i="84"/>
  <c r="G176" i="84"/>
  <c r="I176" i="84"/>
  <c r="L176" i="84"/>
  <c r="M176" i="84"/>
  <c r="N176" i="84"/>
  <c r="C172" i="84"/>
  <c r="D172" i="84"/>
  <c r="E172" i="84"/>
  <c r="F172" i="84"/>
  <c r="G172" i="84"/>
  <c r="I172" i="84"/>
  <c r="L172" i="84"/>
  <c r="M172" i="84"/>
  <c r="N172" i="84"/>
  <c r="C166" i="84"/>
  <c r="D166" i="84"/>
  <c r="E166" i="84"/>
  <c r="F166" i="84"/>
  <c r="G166" i="84"/>
  <c r="I166" i="84"/>
  <c r="L166" i="84"/>
  <c r="M166" i="84"/>
  <c r="N166" i="84"/>
  <c r="C171" i="84"/>
  <c r="D171" i="84"/>
  <c r="E171" i="84"/>
  <c r="F171" i="84"/>
  <c r="G171" i="84"/>
  <c r="I171" i="84"/>
  <c r="L171" i="84"/>
  <c r="M171" i="84"/>
  <c r="N171" i="84"/>
  <c r="C170" i="84"/>
  <c r="D170" i="84"/>
  <c r="E170" i="84"/>
  <c r="F170" i="84"/>
  <c r="G170" i="84"/>
  <c r="I170" i="84"/>
  <c r="L170" i="84"/>
  <c r="M170" i="84"/>
  <c r="N170" i="84"/>
  <c r="C169" i="84"/>
  <c r="D169" i="84"/>
  <c r="E169" i="84"/>
  <c r="F169" i="84"/>
  <c r="G169" i="84"/>
  <c r="I169" i="84"/>
  <c r="L169" i="84"/>
  <c r="M169" i="84"/>
  <c r="N169" i="84"/>
  <c r="C168" i="84"/>
  <c r="D168" i="84"/>
  <c r="E168" i="84"/>
  <c r="F168" i="84"/>
  <c r="G168" i="84"/>
  <c r="I168" i="84"/>
  <c r="L168" i="84"/>
  <c r="M168" i="84"/>
  <c r="N168" i="84"/>
  <c r="C167" i="84"/>
  <c r="D167" i="84"/>
  <c r="E167" i="84"/>
  <c r="F167" i="84"/>
  <c r="G167" i="84"/>
  <c r="I167" i="84"/>
  <c r="L167" i="84"/>
  <c r="M167" i="84"/>
  <c r="N167" i="84"/>
  <c r="C141" i="84"/>
  <c r="D141" i="84"/>
  <c r="E141" i="84"/>
  <c r="F141" i="84"/>
  <c r="G141" i="84"/>
  <c r="I141" i="84"/>
  <c r="L141" i="84"/>
  <c r="M141" i="84"/>
  <c r="N141" i="84"/>
  <c r="C164" i="84"/>
  <c r="D164" i="84"/>
  <c r="E164" i="84"/>
  <c r="F164" i="84"/>
  <c r="G164" i="84"/>
  <c r="I164" i="84"/>
  <c r="L164" i="84"/>
  <c r="M164" i="84"/>
  <c r="N164" i="84"/>
  <c r="C163" i="84"/>
  <c r="D163" i="84"/>
  <c r="E163" i="84"/>
  <c r="F163" i="84"/>
  <c r="G163" i="84"/>
  <c r="I163" i="84"/>
  <c r="L163" i="84"/>
  <c r="M163" i="84"/>
  <c r="N163" i="84"/>
  <c r="C158" i="84"/>
  <c r="D158" i="84"/>
  <c r="E158" i="84"/>
  <c r="F158" i="84"/>
  <c r="G158" i="84"/>
  <c r="I158" i="84"/>
  <c r="L158" i="84"/>
  <c r="M158" i="84"/>
  <c r="N158" i="84"/>
  <c r="C159" i="84"/>
  <c r="D159" i="84"/>
  <c r="E159" i="84"/>
  <c r="F159" i="84"/>
  <c r="G159" i="84"/>
  <c r="I159" i="84"/>
  <c r="L159" i="84"/>
  <c r="M159" i="84"/>
  <c r="N159" i="84"/>
  <c r="C160" i="84"/>
  <c r="D160" i="84"/>
  <c r="E160" i="84"/>
  <c r="F160" i="84"/>
  <c r="G160" i="84"/>
  <c r="I160" i="84"/>
  <c r="L160" i="84"/>
  <c r="M160" i="84"/>
  <c r="N160" i="84"/>
  <c r="C161" i="84"/>
  <c r="D161" i="84"/>
  <c r="E161" i="84"/>
  <c r="F161" i="84"/>
  <c r="G161" i="84"/>
  <c r="I161" i="84"/>
  <c r="L161" i="84"/>
  <c r="M161" i="84"/>
  <c r="N161" i="84"/>
  <c r="C128" i="84"/>
  <c r="D128" i="84"/>
  <c r="E128" i="84"/>
  <c r="F128" i="84"/>
  <c r="G128" i="84"/>
  <c r="I128" i="84"/>
  <c r="L128" i="84"/>
  <c r="M128" i="84"/>
  <c r="N128" i="84"/>
  <c r="C157" i="84"/>
  <c r="D157" i="84"/>
  <c r="E157" i="84"/>
  <c r="F157" i="84"/>
  <c r="G157" i="84"/>
  <c r="I157" i="84"/>
  <c r="L157" i="84"/>
  <c r="M157" i="84"/>
  <c r="N157" i="84"/>
  <c r="C150" i="84"/>
  <c r="D150" i="84"/>
  <c r="E150" i="84"/>
  <c r="F150" i="84"/>
  <c r="G150" i="84"/>
  <c r="I150" i="84"/>
  <c r="L150" i="84"/>
  <c r="M150" i="84"/>
  <c r="N150" i="84"/>
  <c r="C126" i="84"/>
  <c r="D126" i="84"/>
  <c r="E126" i="84"/>
  <c r="F126" i="84"/>
  <c r="G126" i="84"/>
  <c r="I126" i="84"/>
  <c r="L126" i="84"/>
  <c r="M126" i="84"/>
  <c r="N126" i="84"/>
  <c r="C123" i="84"/>
  <c r="D123" i="84"/>
  <c r="E123" i="84"/>
  <c r="F123" i="84"/>
  <c r="G123" i="84"/>
  <c r="I123" i="84"/>
  <c r="L123" i="84"/>
  <c r="M123" i="84"/>
  <c r="N123" i="84"/>
  <c r="C148" i="84"/>
  <c r="D148" i="84"/>
  <c r="E148" i="84"/>
  <c r="F148" i="84"/>
  <c r="G148" i="84"/>
  <c r="I148" i="84"/>
  <c r="L148" i="84"/>
  <c r="M148" i="84"/>
  <c r="N148" i="84"/>
  <c r="C147" i="84"/>
  <c r="D147" i="84"/>
  <c r="E147" i="84"/>
  <c r="F147" i="84"/>
  <c r="G147" i="84"/>
  <c r="I147" i="84"/>
  <c r="L147" i="84"/>
  <c r="M147" i="84"/>
  <c r="N147" i="84"/>
  <c r="C146" i="84"/>
  <c r="D146" i="84"/>
  <c r="E146" i="84"/>
  <c r="F146" i="84"/>
  <c r="G146" i="84"/>
  <c r="I146" i="84"/>
  <c r="L146" i="84"/>
  <c r="M146" i="84"/>
  <c r="N146" i="84"/>
  <c r="C145" i="84"/>
  <c r="D145" i="84"/>
  <c r="E145" i="84"/>
  <c r="F145" i="84"/>
  <c r="G145" i="84"/>
  <c r="I145" i="84"/>
  <c r="L145" i="84"/>
  <c r="M145" i="84"/>
  <c r="N145" i="84"/>
  <c r="C144" i="84"/>
  <c r="D144" i="84"/>
  <c r="E144" i="84"/>
  <c r="F144" i="84"/>
  <c r="G144" i="84"/>
  <c r="I144" i="84"/>
  <c r="L144" i="84"/>
  <c r="M144" i="84"/>
  <c r="N144" i="84"/>
  <c r="C140" i="84"/>
  <c r="D140" i="84"/>
  <c r="E140" i="84"/>
  <c r="F140" i="84"/>
  <c r="G140" i="84"/>
  <c r="I140" i="84"/>
  <c r="L140" i="84"/>
  <c r="M140" i="84"/>
  <c r="N140" i="84"/>
  <c r="C139" i="84"/>
  <c r="D139" i="84"/>
  <c r="E139" i="84"/>
  <c r="F139" i="84"/>
  <c r="G139" i="84"/>
  <c r="I139" i="84"/>
  <c r="L139" i="84"/>
  <c r="M139" i="84"/>
  <c r="N139" i="84"/>
  <c r="C138" i="84"/>
  <c r="D138" i="84"/>
  <c r="E138" i="84"/>
  <c r="F138" i="84"/>
  <c r="G138" i="84"/>
  <c r="I138" i="84"/>
  <c r="L138" i="84"/>
  <c r="M138" i="84"/>
  <c r="N138" i="84"/>
  <c r="C136" i="84"/>
  <c r="D136" i="84"/>
  <c r="E136" i="84"/>
  <c r="F136" i="84"/>
  <c r="G136" i="84"/>
  <c r="I136" i="84"/>
  <c r="L136" i="84"/>
  <c r="M136" i="84"/>
  <c r="N136" i="84"/>
  <c r="C152" i="84"/>
  <c r="D152" i="84"/>
  <c r="E152" i="84"/>
  <c r="F152" i="84"/>
  <c r="G152" i="84"/>
  <c r="I152" i="84"/>
  <c r="L152" i="84"/>
  <c r="M152" i="84"/>
  <c r="N152" i="84"/>
  <c r="C131" i="84"/>
  <c r="D131" i="84"/>
  <c r="E131" i="84"/>
  <c r="F131" i="84"/>
  <c r="G131" i="84"/>
  <c r="I131" i="84"/>
  <c r="L131" i="84"/>
  <c r="M131" i="84"/>
  <c r="N131" i="84"/>
  <c r="C132" i="84"/>
  <c r="D132" i="84"/>
  <c r="E132" i="84"/>
  <c r="F132" i="84"/>
  <c r="G132" i="84"/>
  <c r="I132" i="84"/>
  <c r="L132" i="84"/>
  <c r="M132" i="84"/>
  <c r="N132" i="84"/>
  <c r="C125" i="84"/>
  <c r="D125" i="84"/>
  <c r="E125" i="84"/>
  <c r="F125" i="84"/>
  <c r="G125" i="84"/>
  <c r="I125" i="84"/>
  <c r="C130" i="84"/>
  <c r="D130" i="84"/>
  <c r="E130" i="84"/>
  <c r="F130" i="84"/>
  <c r="G130" i="84"/>
  <c r="I130" i="84"/>
  <c r="L130" i="84"/>
  <c r="M130" i="84"/>
  <c r="N130" i="84"/>
  <c r="C110" i="84"/>
  <c r="D110" i="84"/>
  <c r="E110" i="84"/>
  <c r="F110" i="84"/>
  <c r="G110" i="84"/>
  <c r="I110" i="84"/>
  <c r="L110" i="84"/>
  <c r="M110" i="84"/>
  <c r="N110" i="84"/>
  <c r="C111" i="84"/>
  <c r="D111" i="84"/>
  <c r="E111" i="84"/>
  <c r="F111" i="84"/>
  <c r="G111" i="84"/>
  <c r="I111" i="84"/>
  <c r="L111" i="84"/>
  <c r="M111" i="84"/>
  <c r="N111" i="84"/>
  <c r="C94" i="84"/>
  <c r="D94" i="84"/>
  <c r="E94" i="84"/>
  <c r="F94" i="84"/>
  <c r="G94" i="84"/>
  <c r="I94" i="84"/>
  <c r="L94" i="84"/>
  <c r="M94" i="84"/>
  <c r="N94" i="84"/>
  <c r="C75" i="84"/>
  <c r="D75" i="84"/>
  <c r="E75" i="84"/>
  <c r="F75" i="84"/>
  <c r="G75" i="84"/>
  <c r="I75" i="84"/>
  <c r="L75" i="84"/>
  <c r="M75" i="84"/>
  <c r="N75" i="84"/>
  <c r="C76" i="84"/>
  <c r="D76" i="84"/>
  <c r="E76" i="84"/>
  <c r="F76" i="84"/>
  <c r="G76" i="84"/>
  <c r="I76" i="84"/>
  <c r="L76" i="84"/>
  <c r="M76" i="84"/>
  <c r="N76" i="84"/>
  <c r="C77" i="84"/>
  <c r="D77" i="84"/>
  <c r="E77" i="84"/>
  <c r="F77" i="84"/>
  <c r="G77" i="84"/>
  <c r="I77" i="84"/>
  <c r="L77" i="84"/>
  <c r="M77" i="84"/>
  <c r="N77" i="84"/>
  <c r="C78" i="84"/>
  <c r="D78" i="84"/>
  <c r="E78" i="84"/>
  <c r="F78" i="84"/>
  <c r="G78" i="84"/>
  <c r="I78" i="84"/>
  <c r="L78" i="84"/>
  <c r="M78" i="84"/>
  <c r="N78" i="84"/>
  <c r="C79" i="84"/>
  <c r="D79" i="84"/>
  <c r="E79" i="84"/>
  <c r="F79" i="84"/>
  <c r="G79" i="84"/>
  <c r="I79" i="84"/>
  <c r="L79" i="84"/>
  <c r="M79" i="84"/>
  <c r="N79" i="84"/>
  <c r="C80" i="84"/>
  <c r="D80" i="84"/>
  <c r="E80" i="84"/>
  <c r="F80" i="84"/>
  <c r="G80" i="84"/>
  <c r="I80" i="84"/>
  <c r="L80" i="84"/>
  <c r="M80" i="84"/>
  <c r="N80" i="84"/>
  <c r="C81" i="84"/>
  <c r="D81" i="84"/>
  <c r="E81" i="84"/>
  <c r="F81" i="84"/>
  <c r="G81" i="84"/>
  <c r="I81" i="84"/>
  <c r="L81" i="84"/>
  <c r="M81" i="84"/>
  <c r="N81" i="84"/>
  <c r="C82" i="84"/>
  <c r="D82" i="84"/>
  <c r="E82" i="84"/>
  <c r="F82" i="84"/>
  <c r="G82" i="84"/>
  <c r="I82" i="84"/>
  <c r="L82" i="84"/>
  <c r="M82" i="84"/>
  <c r="N82" i="84"/>
  <c r="C53" i="84"/>
  <c r="D53" i="84"/>
  <c r="E53" i="84"/>
  <c r="F53" i="84"/>
  <c r="G53" i="84"/>
  <c r="I53" i="84"/>
  <c r="L53" i="84"/>
  <c r="M53" i="84"/>
  <c r="N53" i="84"/>
  <c r="C54" i="84"/>
  <c r="D54" i="84"/>
  <c r="E54" i="84"/>
  <c r="F54" i="84"/>
  <c r="G54" i="84"/>
  <c r="I54" i="84"/>
  <c r="L54" i="84"/>
  <c r="M54" i="84"/>
  <c r="N54" i="84"/>
  <c r="C55" i="84"/>
  <c r="D55" i="84"/>
  <c r="E55" i="84"/>
  <c r="F55" i="84"/>
  <c r="G55" i="84"/>
  <c r="I55" i="84"/>
  <c r="L55" i="84"/>
  <c r="M55" i="84"/>
  <c r="N55" i="84"/>
  <c r="C56" i="84"/>
  <c r="D56" i="84"/>
  <c r="E56" i="84"/>
  <c r="F56" i="84"/>
  <c r="G56" i="84"/>
  <c r="I56" i="84"/>
  <c r="L56" i="84"/>
  <c r="M56" i="84"/>
  <c r="N5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C65" i="84"/>
  <c r="D65" i="84"/>
  <c r="E65" i="84"/>
  <c r="F65" i="84"/>
  <c r="G65" i="84"/>
  <c r="I65" i="84"/>
  <c r="L65" i="84"/>
  <c r="M65" i="84"/>
  <c r="N65" i="84"/>
  <c r="C66" i="84"/>
  <c r="D66" i="84"/>
  <c r="E66" i="84"/>
  <c r="F66" i="84"/>
  <c r="G66" i="84"/>
  <c r="I66" i="84"/>
  <c r="L66" i="84"/>
  <c r="M66" i="84"/>
  <c r="N66" i="84"/>
  <c r="C67" i="84"/>
  <c r="D67" i="84"/>
  <c r="E67" i="84"/>
  <c r="F67" i="84"/>
  <c r="G67" i="84"/>
  <c r="I67" i="84"/>
  <c r="L67" i="84"/>
  <c r="M67" i="84"/>
  <c r="N67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D52" i="84"/>
  <c r="E52" i="84"/>
  <c r="F52" i="84"/>
  <c r="G52" i="84"/>
  <c r="I52" i="84"/>
  <c r="L52" i="84"/>
  <c r="M52" i="84"/>
  <c r="N52" i="84"/>
  <c r="C52" i="84"/>
  <c r="C46" i="84"/>
  <c r="D46" i="84"/>
  <c r="E46" i="84"/>
  <c r="F46" i="84"/>
  <c r="G46" i="84"/>
  <c r="I46" i="84"/>
  <c r="L46" i="84"/>
  <c r="M46" i="84"/>
  <c r="N46" i="84"/>
  <c r="C48" i="84"/>
  <c r="D48" i="84"/>
  <c r="E48" i="84"/>
  <c r="F48" i="84"/>
  <c r="G48" i="84"/>
  <c r="I48" i="84"/>
  <c r="L48" i="84"/>
  <c r="M48" i="84"/>
  <c r="N48" i="84"/>
  <c r="J51" i="106" l="1"/>
  <c r="J64" i="108" l="1"/>
  <c r="J63" i="109"/>
  <c r="J62" i="108"/>
  <c r="J61" i="109"/>
  <c r="J64" i="92" l="1"/>
  <c r="J196" i="84"/>
  <c r="Q140" i="84"/>
  <c r="R140" i="84"/>
  <c r="S140" i="84"/>
  <c r="P140" i="84"/>
  <c r="U141" i="84"/>
  <c r="V141" i="84"/>
  <c r="W141" i="84"/>
  <c r="X141" i="84"/>
  <c r="Y141" i="84"/>
  <c r="Z141" i="84"/>
  <c r="AA141" i="84"/>
  <c r="AB141" i="84"/>
  <c r="AC141" i="84"/>
  <c r="T141" i="84"/>
  <c r="AA176" i="84"/>
  <c r="Z176" i="84"/>
  <c r="J176" i="84" l="1"/>
  <c r="J140" i="84"/>
  <c r="J141" i="84"/>
  <c r="J57" i="91"/>
  <c r="J47" i="91"/>
  <c r="J46" i="91"/>
  <c r="J102" i="84" l="1"/>
  <c r="U170" i="84"/>
  <c r="V170" i="84"/>
  <c r="W170" i="84"/>
  <c r="X170" i="84"/>
  <c r="Y170" i="84"/>
  <c r="Z170" i="84"/>
  <c r="AA170" i="84"/>
  <c r="AB170" i="84"/>
  <c r="AC170" i="84"/>
  <c r="T170" i="84"/>
  <c r="U164" i="84"/>
  <c r="V164" i="84"/>
  <c r="W164" i="84"/>
  <c r="X164" i="84"/>
  <c r="Y164" i="84"/>
  <c r="Z164" i="84"/>
  <c r="AA164" i="84"/>
  <c r="AB164" i="84"/>
  <c r="AC164" i="84"/>
  <c r="T164" i="84"/>
  <c r="U171" i="84"/>
  <c r="V171" i="84"/>
  <c r="W171" i="84"/>
  <c r="X171" i="84"/>
  <c r="Y171" i="84"/>
  <c r="Z171" i="84"/>
  <c r="AA171" i="84"/>
  <c r="AB171" i="84"/>
  <c r="AC171" i="84"/>
  <c r="T171" i="84"/>
  <c r="U163" i="84"/>
  <c r="V163" i="84"/>
  <c r="W163" i="84"/>
  <c r="X163" i="84"/>
  <c r="Y163" i="84"/>
  <c r="Z163" i="84"/>
  <c r="AA163" i="84"/>
  <c r="AB163" i="84"/>
  <c r="AC163" i="84"/>
  <c r="T163" i="84"/>
  <c r="J164" i="84" l="1"/>
  <c r="J163" i="84"/>
  <c r="J170" i="84"/>
  <c r="J171" i="84"/>
  <c r="J60" i="93"/>
  <c r="V166" i="84" l="1"/>
  <c r="W166" i="84"/>
  <c r="X166" i="84"/>
  <c r="Y166" i="84"/>
  <c r="Z166" i="84"/>
  <c r="AA166" i="84"/>
  <c r="AB166" i="84"/>
  <c r="U166" i="84"/>
  <c r="J166" i="84" l="1"/>
  <c r="J150" i="84"/>
  <c r="Q139" i="84"/>
  <c r="R139" i="84"/>
  <c r="S139" i="84"/>
  <c r="P139" i="84"/>
  <c r="U167" i="84"/>
  <c r="V167" i="84"/>
  <c r="W167" i="84"/>
  <c r="X167" i="84"/>
  <c r="Y167" i="84"/>
  <c r="Z167" i="84"/>
  <c r="AA167" i="84"/>
  <c r="AB167" i="84"/>
  <c r="AC167" i="84"/>
  <c r="T167" i="84"/>
  <c r="J193" i="84"/>
  <c r="Y202" i="84"/>
  <c r="J201" i="84"/>
  <c r="J203" i="84"/>
  <c r="J152" i="84"/>
  <c r="P136" i="84"/>
  <c r="J136" i="84" s="1"/>
  <c r="P138" i="84"/>
  <c r="J138" i="84" s="1"/>
  <c r="P147" i="84"/>
  <c r="J147" i="84" s="1"/>
  <c r="P148" i="84"/>
  <c r="J148" i="84" s="1"/>
  <c r="AB161" i="84"/>
  <c r="AA161" i="84"/>
  <c r="Z161" i="84"/>
  <c r="Y161" i="84"/>
  <c r="X161" i="84"/>
  <c r="W161" i="84"/>
  <c r="V161" i="84"/>
  <c r="U161" i="84"/>
  <c r="T161" i="84"/>
  <c r="AB160" i="84"/>
  <c r="AA160" i="84"/>
  <c r="Z160" i="84"/>
  <c r="Y160" i="84"/>
  <c r="X160" i="84"/>
  <c r="W160" i="84"/>
  <c r="V160" i="84"/>
  <c r="U160" i="84"/>
  <c r="T160" i="84"/>
  <c r="AB159" i="84"/>
  <c r="AA159" i="84"/>
  <c r="Z159" i="84"/>
  <c r="Y159" i="84"/>
  <c r="X159" i="84"/>
  <c r="W159" i="84"/>
  <c r="V159" i="84"/>
  <c r="U159" i="84"/>
  <c r="T159" i="84"/>
  <c r="AB158" i="84"/>
  <c r="AA158" i="84"/>
  <c r="Z158" i="84"/>
  <c r="Y158" i="84"/>
  <c r="X158" i="84"/>
  <c r="W158" i="84"/>
  <c r="V158" i="84"/>
  <c r="U158" i="84"/>
  <c r="T158" i="84"/>
  <c r="AC157" i="84"/>
  <c r="AB157" i="84"/>
  <c r="AA157" i="84"/>
  <c r="Z157" i="84"/>
  <c r="Y157" i="84"/>
  <c r="X157" i="84"/>
  <c r="W157" i="84"/>
  <c r="V157" i="84"/>
  <c r="U157" i="84"/>
  <c r="T157" i="84"/>
  <c r="AC169" i="84"/>
  <c r="AB169" i="84"/>
  <c r="AA169" i="84"/>
  <c r="Z169" i="84"/>
  <c r="Y169" i="84"/>
  <c r="X169" i="84"/>
  <c r="W169" i="84"/>
  <c r="V169" i="84"/>
  <c r="U169" i="84"/>
  <c r="T169" i="84"/>
  <c r="P144" i="84"/>
  <c r="Q144" i="84"/>
  <c r="R144" i="84"/>
  <c r="S144" i="84"/>
  <c r="AC168" i="84"/>
  <c r="AB168" i="84"/>
  <c r="AA168" i="84"/>
  <c r="Z168" i="84"/>
  <c r="Y168" i="84"/>
  <c r="X168" i="84"/>
  <c r="W168" i="84"/>
  <c r="V168" i="84"/>
  <c r="U168" i="84"/>
  <c r="T168" i="84"/>
  <c r="C71" i="109"/>
  <c r="J45" i="109"/>
  <c r="J44" i="109"/>
  <c r="J43" i="109"/>
  <c r="AB65" i="109"/>
  <c r="AA65" i="109"/>
  <c r="X65" i="109"/>
  <c r="W65" i="109"/>
  <c r="V65" i="109"/>
  <c r="T65" i="109"/>
  <c r="S65" i="109"/>
  <c r="P65" i="109"/>
  <c r="O65" i="109"/>
  <c r="B69" i="109" s="1"/>
  <c r="J64" i="109" l="1"/>
  <c r="J161" i="84"/>
  <c r="J202" i="84"/>
  <c r="J144" i="84"/>
  <c r="J167" i="84"/>
  <c r="J159" i="84"/>
  <c r="J169" i="84"/>
  <c r="J158" i="84"/>
  <c r="J168" i="84"/>
  <c r="J157" i="84"/>
  <c r="J160" i="84"/>
  <c r="J139" i="84"/>
  <c r="R65" i="109"/>
  <c r="Y65" i="109"/>
  <c r="Z65" i="109"/>
  <c r="Q65" i="109"/>
  <c r="U65" i="109"/>
  <c r="AC65" i="109"/>
  <c r="J12" i="109"/>
  <c r="J20" i="109" s="1"/>
  <c r="C70" i="109"/>
  <c r="J65" i="109" l="1"/>
  <c r="B70" i="109"/>
  <c r="B71" i="109"/>
  <c r="C71" i="108"/>
  <c r="J46" i="108"/>
  <c r="J43" i="108"/>
  <c r="J42" i="108"/>
  <c r="J65" i="108" l="1"/>
  <c r="AB66" i="108"/>
  <c r="X66" i="108"/>
  <c r="V66" i="108"/>
  <c r="S66" i="108"/>
  <c r="W66" i="108"/>
  <c r="AA66" i="108"/>
  <c r="T66" i="108"/>
  <c r="Y66" i="108"/>
  <c r="Q66" i="108"/>
  <c r="R66" i="108"/>
  <c r="AC66" i="108"/>
  <c r="O66" i="108"/>
  <c r="B70" i="108" s="1"/>
  <c r="P66" i="108"/>
  <c r="U66" i="108"/>
  <c r="Z66" i="108"/>
  <c r="C72" i="108"/>
  <c r="J12" i="108"/>
  <c r="J20" i="108" s="1"/>
  <c r="J66" i="108" l="1"/>
  <c r="B71" i="108"/>
  <c r="B72" i="108"/>
  <c r="C67" i="106"/>
  <c r="J53" i="106"/>
  <c r="J60" i="106" s="1"/>
  <c r="C66" i="105"/>
  <c r="J53" i="105"/>
  <c r="J60" i="105" s="1"/>
  <c r="J12" i="105" l="1"/>
  <c r="J20" i="105" s="1"/>
  <c r="J61" i="105" s="1"/>
  <c r="V61" i="105"/>
  <c r="Z61" i="106"/>
  <c r="S61" i="105"/>
  <c r="W61" i="105"/>
  <c r="T61" i="106"/>
  <c r="AB61" i="106"/>
  <c r="Q61" i="105"/>
  <c r="U61" i="105"/>
  <c r="Y61" i="105"/>
  <c r="R61" i="105"/>
  <c r="J12" i="106"/>
  <c r="J20" i="106" s="1"/>
  <c r="J61" i="106" s="1"/>
  <c r="S61" i="106"/>
  <c r="W61" i="106"/>
  <c r="AA61" i="106"/>
  <c r="V61" i="106"/>
  <c r="T61" i="105"/>
  <c r="AB61" i="105"/>
  <c r="Z61" i="105"/>
  <c r="Q61" i="106"/>
  <c r="U61" i="106"/>
  <c r="Y61" i="106"/>
  <c r="AC61" i="106"/>
  <c r="AC61" i="105"/>
  <c r="R61" i="106"/>
  <c r="O61" i="105"/>
  <c r="B65" i="105" s="1"/>
  <c r="AA61" i="105"/>
  <c r="O61" i="106"/>
  <c r="B65" i="106" s="1"/>
  <c r="C66" i="106"/>
  <c r="P61" i="105"/>
  <c r="X61" i="105"/>
  <c r="C67" i="105"/>
  <c r="P61" i="106"/>
  <c r="X61" i="106"/>
  <c r="B66" i="106" l="1"/>
  <c r="B67" i="106"/>
  <c r="B66" i="105"/>
  <c r="B67" i="105"/>
  <c r="C66" i="103"/>
  <c r="C67" i="102"/>
  <c r="C68" i="101"/>
  <c r="J43" i="101"/>
  <c r="J42" i="101"/>
  <c r="C66" i="100"/>
  <c r="J42" i="100"/>
  <c r="J60" i="100" s="1"/>
  <c r="C67" i="99"/>
  <c r="J61" i="101" l="1"/>
  <c r="AC61" i="103"/>
  <c r="W62" i="101"/>
  <c r="C67" i="101"/>
  <c r="S62" i="101"/>
  <c r="Q61" i="100"/>
  <c r="AA61" i="99"/>
  <c r="R61" i="103"/>
  <c r="V61" i="103"/>
  <c r="Z61" i="103"/>
  <c r="Q61" i="99"/>
  <c r="U61" i="99"/>
  <c r="Y61" i="99"/>
  <c r="AC61" i="99"/>
  <c r="W61" i="99"/>
  <c r="O61" i="100"/>
  <c r="B65" i="100" s="1"/>
  <c r="S61" i="100"/>
  <c r="W61" i="100"/>
  <c r="AA61" i="100"/>
  <c r="AC61" i="100"/>
  <c r="O62" i="101"/>
  <c r="B66" i="101" s="1"/>
  <c r="Z61" i="102"/>
  <c r="Y61" i="103"/>
  <c r="R61" i="99"/>
  <c r="Q62" i="101"/>
  <c r="U62" i="101"/>
  <c r="Y62" i="101"/>
  <c r="AC62" i="101"/>
  <c r="O61" i="99"/>
  <c r="B65" i="99" s="1"/>
  <c r="U61" i="100"/>
  <c r="J12" i="101"/>
  <c r="J20" i="101" s="1"/>
  <c r="J62" i="101" s="1"/>
  <c r="J12" i="102"/>
  <c r="J20" i="102" s="1"/>
  <c r="J61" i="102" s="1"/>
  <c r="R61" i="102"/>
  <c r="O61" i="103"/>
  <c r="B65" i="103" s="1"/>
  <c r="S61" i="103"/>
  <c r="W61" i="103"/>
  <c r="AA61" i="103"/>
  <c r="Q61" i="103"/>
  <c r="V61" i="99"/>
  <c r="Z61" i="99"/>
  <c r="S61" i="99"/>
  <c r="C66" i="99"/>
  <c r="R61" i="100"/>
  <c r="V61" i="100"/>
  <c r="Z61" i="100"/>
  <c r="Y61" i="100"/>
  <c r="AA62" i="101"/>
  <c r="V61" i="102"/>
  <c r="U61" i="103"/>
  <c r="P61" i="100"/>
  <c r="T61" i="100"/>
  <c r="X61" i="100"/>
  <c r="AB61" i="100"/>
  <c r="C67" i="100"/>
  <c r="R62" i="101"/>
  <c r="V62" i="101"/>
  <c r="Z62" i="101"/>
  <c r="Q61" i="102"/>
  <c r="U61" i="102"/>
  <c r="Y61" i="102"/>
  <c r="AC61" i="102"/>
  <c r="J12" i="103"/>
  <c r="J20" i="103" s="1"/>
  <c r="J61" i="103" s="1"/>
  <c r="P61" i="103"/>
  <c r="T61" i="103"/>
  <c r="X61" i="103"/>
  <c r="AB61" i="103"/>
  <c r="C67" i="103"/>
  <c r="J12" i="99"/>
  <c r="J20" i="99" s="1"/>
  <c r="J61" i="99" s="1"/>
  <c r="P61" i="99"/>
  <c r="T61" i="99"/>
  <c r="X61" i="99"/>
  <c r="AB61" i="99"/>
  <c r="P62" i="101"/>
  <c r="T62" i="101"/>
  <c r="X62" i="101"/>
  <c r="AB62" i="101"/>
  <c r="O61" i="102"/>
  <c r="B65" i="102" s="1"/>
  <c r="S61" i="102"/>
  <c r="W61" i="102"/>
  <c r="AA61" i="102"/>
  <c r="C66" i="102"/>
  <c r="J12" i="100"/>
  <c r="J20" i="100" s="1"/>
  <c r="J61" i="100" s="1"/>
  <c r="P61" i="102"/>
  <c r="T61" i="102"/>
  <c r="X61" i="102"/>
  <c r="AB61" i="102"/>
  <c r="B66" i="102" l="1"/>
  <c r="B67" i="103"/>
  <c r="B66" i="103"/>
  <c r="B67" i="102"/>
  <c r="B67" i="101"/>
  <c r="B67" i="99"/>
  <c r="B68" i="101"/>
  <c r="B67" i="100"/>
  <c r="B66" i="100"/>
  <c r="B66" i="99"/>
  <c r="C72" i="97"/>
  <c r="J45" i="97"/>
  <c r="J46" i="97"/>
  <c r="J42" i="97"/>
  <c r="J44" i="97"/>
  <c r="C68" i="96"/>
  <c r="J59" i="96"/>
  <c r="J43" i="96"/>
  <c r="J42" i="96"/>
  <c r="O62" i="96"/>
  <c r="B66" i="96" s="1"/>
  <c r="C68" i="95"/>
  <c r="J59" i="95"/>
  <c r="J43" i="95"/>
  <c r="J42" i="95"/>
  <c r="O62" i="95"/>
  <c r="B66" i="95" s="1"/>
  <c r="C68" i="94"/>
  <c r="J58" i="94"/>
  <c r="J42" i="94"/>
  <c r="C67" i="93"/>
  <c r="C73" i="92"/>
  <c r="J47" i="92"/>
  <c r="J48" i="92"/>
  <c r="J46" i="92"/>
  <c r="J42" i="92"/>
  <c r="J61" i="94" l="1"/>
  <c r="J61" i="96"/>
  <c r="J61" i="95"/>
  <c r="J64" i="97"/>
  <c r="J66" i="92"/>
  <c r="R61" i="93"/>
  <c r="V67" i="92"/>
  <c r="C67" i="94"/>
  <c r="AA62" i="95"/>
  <c r="W62" i="94"/>
  <c r="O61" i="93"/>
  <c r="B65" i="93" s="1"/>
  <c r="S61" i="93"/>
  <c r="AA61" i="93"/>
  <c r="V61" i="93"/>
  <c r="C67" i="95"/>
  <c r="P61" i="93"/>
  <c r="T61" i="93"/>
  <c r="X61" i="93"/>
  <c r="AB61" i="93"/>
  <c r="Z61" i="93"/>
  <c r="W62" i="96"/>
  <c r="J12" i="97"/>
  <c r="J20" i="97" s="1"/>
  <c r="S65" i="97"/>
  <c r="W65" i="97"/>
  <c r="AA65" i="97"/>
  <c r="R65" i="97"/>
  <c r="P65" i="97"/>
  <c r="T65" i="97"/>
  <c r="X65" i="97"/>
  <c r="AB65" i="97"/>
  <c r="V65" i="97"/>
  <c r="Z65" i="97"/>
  <c r="AA62" i="96"/>
  <c r="J12" i="96"/>
  <c r="J20" i="96" s="1"/>
  <c r="J62" i="96" s="1"/>
  <c r="S62" i="96"/>
  <c r="C67" i="96"/>
  <c r="S62" i="95"/>
  <c r="J12" i="95"/>
  <c r="J20" i="95" s="1"/>
  <c r="W62" i="95"/>
  <c r="P67" i="92"/>
  <c r="T67" i="92"/>
  <c r="AB67" i="92"/>
  <c r="Z67" i="92"/>
  <c r="X67" i="92"/>
  <c r="J12" i="92"/>
  <c r="J20" i="92" s="1"/>
  <c r="S67" i="92"/>
  <c r="W67" i="92"/>
  <c r="AA67" i="92"/>
  <c r="R67" i="92"/>
  <c r="O62" i="94"/>
  <c r="B66" i="94" s="1"/>
  <c r="AA62" i="94"/>
  <c r="Q67" i="92"/>
  <c r="U67" i="92"/>
  <c r="Y67" i="92"/>
  <c r="AC67" i="92"/>
  <c r="J12" i="93"/>
  <c r="J20" i="93" s="1"/>
  <c r="J61" i="93" s="1"/>
  <c r="Q61" i="93"/>
  <c r="U61" i="93"/>
  <c r="Y61" i="93"/>
  <c r="AC61" i="93"/>
  <c r="J12" i="94"/>
  <c r="J20" i="94" s="1"/>
  <c r="J62" i="94" s="1"/>
  <c r="R62" i="94"/>
  <c r="V62" i="94"/>
  <c r="Z62" i="94"/>
  <c r="R62" i="95"/>
  <c r="V62" i="95"/>
  <c r="Z62" i="95"/>
  <c r="R62" i="96"/>
  <c r="V62" i="96"/>
  <c r="Z62" i="96"/>
  <c r="Q65" i="97"/>
  <c r="U65" i="97"/>
  <c r="Y65" i="97"/>
  <c r="AC65" i="97"/>
  <c r="S62" i="94"/>
  <c r="O67" i="92"/>
  <c r="B71" i="92" s="1"/>
  <c r="C72" i="92"/>
  <c r="W61" i="93"/>
  <c r="C66" i="93"/>
  <c r="P62" i="94"/>
  <c r="T62" i="94"/>
  <c r="X62" i="94"/>
  <c r="AB62" i="94"/>
  <c r="P62" i="95"/>
  <c r="T62" i="95"/>
  <c r="X62" i="95"/>
  <c r="AB62" i="95"/>
  <c r="P62" i="96"/>
  <c r="T62" i="96"/>
  <c r="X62" i="96"/>
  <c r="AB62" i="96"/>
  <c r="O65" i="97"/>
  <c r="B69" i="97" s="1"/>
  <c r="C70" i="97" s="1"/>
  <c r="C217" i="84" s="1"/>
  <c r="C71" i="97"/>
  <c r="Q62" i="94"/>
  <c r="U62" i="94"/>
  <c r="Y62" i="94"/>
  <c r="AC62" i="94"/>
  <c r="Q62" i="95"/>
  <c r="U62" i="95"/>
  <c r="Y62" i="95"/>
  <c r="AC62" i="95"/>
  <c r="Q62" i="96"/>
  <c r="U62" i="96"/>
  <c r="Y62" i="96"/>
  <c r="AC62" i="96"/>
  <c r="K65" i="97" l="1"/>
  <c r="J65" i="97"/>
  <c r="J62" i="95"/>
  <c r="J67" i="92"/>
  <c r="B67" i="95"/>
  <c r="B67" i="94"/>
  <c r="B72" i="97"/>
  <c r="B71" i="97"/>
  <c r="B68" i="96"/>
  <c r="B67" i="96"/>
  <c r="B68" i="95"/>
  <c r="B68" i="94"/>
  <c r="B67" i="93"/>
  <c r="B66" i="93"/>
  <c r="B72" i="92"/>
  <c r="B73" i="92"/>
  <c r="J60" i="83" l="1"/>
  <c r="J106" i="91" l="1"/>
  <c r="J105" i="91"/>
  <c r="J104" i="91"/>
  <c r="J103" i="91"/>
  <c r="J102" i="91"/>
  <c r="J46" i="90"/>
  <c r="J45" i="89"/>
  <c r="U12" i="82" l="1"/>
  <c r="U15" i="84" s="1"/>
  <c r="V12" i="82"/>
  <c r="V15" i="84" s="1"/>
  <c r="W12" i="82"/>
  <c r="W15" i="84" s="1"/>
  <c r="X12" i="82"/>
  <c r="X15" i="84" s="1"/>
  <c r="Y12" i="82"/>
  <c r="Y15" i="84" s="1"/>
  <c r="Z12" i="82"/>
  <c r="Z15" i="84" s="1"/>
  <c r="AA12" i="82"/>
  <c r="AA15" i="84" s="1"/>
  <c r="AB12" i="82"/>
  <c r="AB15" i="84" s="1"/>
  <c r="AC12" i="82"/>
  <c r="AC15" i="84" s="1"/>
  <c r="T12" i="82"/>
  <c r="T15" i="84" s="1"/>
  <c r="Q12" i="82"/>
  <c r="Q15" i="84" s="1"/>
  <c r="R12" i="82"/>
  <c r="R15" i="84" s="1"/>
  <c r="S12" i="82"/>
  <c r="S15" i="84" s="1"/>
  <c r="P12" i="82"/>
  <c r="P15" i="84" s="1"/>
  <c r="J43" i="81"/>
  <c r="J15" i="84" l="1"/>
  <c r="J60" i="82"/>
  <c r="J108" i="91"/>
  <c r="J60" i="88"/>
  <c r="J60" i="87"/>
  <c r="J58" i="88"/>
  <c r="J58" i="87"/>
  <c r="J61" i="87" s="1"/>
  <c r="J107" i="91"/>
  <c r="J96" i="91"/>
  <c r="J58" i="91"/>
  <c r="J56" i="91"/>
  <c r="J55" i="91"/>
  <c r="J54" i="91"/>
  <c r="J53" i="91"/>
  <c r="J52" i="91"/>
  <c r="J51" i="91"/>
  <c r="J45" i="91"/>
  <c r="J44" i="91"/>
  <c r="J43" i="91"/>
  <c r="J42" i="91"/>
  <c r="J41" i="91"/>
  <c r="J40" i="91"/>
  <c r="J39" i="91"/>
  <c r="J38" i="91"/>
  <c r="J37" i="91"/>
  <c r="J36" i="91"/>
  <c r="J35" i="91"/>
  <c r="J34" i="91"/>
  <c r="J33" i="91"/>
  <c r="J32" i="91"/>
  <c r="J31" i="91"/>
  <c r="J30" i="91"/>
  <c r="J29" i="91"/>
  <c r="J28" i="91"/>
  <c r="J94" i="91"/>
  <c r="J24" i="91"/>
  <c r="J22" i="91"/>
  <c r="J70" i="91"/>
  <c r="J119" i="91"/>
  <c r="Q145" i="84"/>
  <c r="R145" i="84"/>
  <c r="Q146" i="84"/>
  <c r="R146" i="84"/>
  <c r="P146" i="84"/>
  <c r="P145" i="84"/>
  <c r="J45" i="90"/>
  <c r="J44" i="90"/>
  <c r="J42" i="89"/>
  <c r="J64" i="90" l="1"/>
  <c r="J61" i="88"/>
  <c r="J78" i="91"/>
  <c r="J145" i="84"/>
  <c r="J146" i="84"/>
  <c r="J125" i="84"/>
  <c r="J125" i="91"/>
  <c r="Q130" i="84"/>
  <c r="R130" i="84"/>
  <c r="S130" i="84"/>
  <c r="Q131" i="84"/>
  <c r="R131" i="84"/>
  <c r="S131" i="84"/>
  <c r="Q132" i="84"/>
  <c r="R132" i="84"/>
  <c r="S132" i="84"/>
  <c r="P131" i="84"/>
  <c r="P132" i="84"/>
  <c r="P130" i="84"/>
  <c r="J100" i="91"/>
  <c r="J99" i="91"/>
  <c r="J98" i="91"/>
  <c r="J131" i="84" l="1"/>
  <c r="J130" i="84"/>
  <c r="J132" i="84"/>
  <c r="P206" i="84"/>
  <c r="J206" i="84" s="1"/>
  <c r="J61" i="81"/>
  <c r="J87" i="91" l="1"/>
  <c r="J86" i="91" l="1"/>
  <c r="J85" i="91"/>
  <c r="J58" i="81" l="1"/>
  <c r="J210" i="84" s="1"/>
  <c r="J62" i="81" l="1"/>
  <c r="J93" i="91" l="1"/>
  <c r="J131" i="91" s="1"/>
  <c r="J44" i="89" l="1"/>
  <c r="J63" i="89" s="1"/>
  <c r="C71" i="90" l="1"/>
  <c r="C70" i="89"/>
  <c r="C67" i="88"/>
  <c r="O132" i="91" l="1"/>
  <c r="B136" i="91" s="1"/>
  <c r="P65" i="90"/>
  <c r="T65" i="90"/>
  <c r="X65" i="90"/>
  <c r="AB65" i="90"/>
  <c r="R65" i="90"/>
  <c r="V65" i="90"/>
  <c r="Z65" i="90"/>
  <c r="O65" i="90"/>
  <c r="B69" i="90" s="1"/>
  <c r="S65" i="90"/>
  <c r="W65" i="90"/>
  <c r="AA65" i="90"/>
  <c r="U65" i="90"/>
  <c r="Y65" i="90"/>
  <c r="AC65" i="90"/>
  <c r="R62" i="88"/>
  <c r="V62" i="88"/>
  <c r="Z62" i="88"/>
  <c r="O62" i="88"/>
  <c r="B66" i="88" s="1"/>
  <c r="S62" i="88"/>
  <c r="W62" i="88"/>
  <c r="AA62" i="88"/>
  <c r="T62" i="88"/>
  <c r="X62" i="88"/>
  <c r="AB62" i="88"/>
  <c r="Q62" i="88"/>
  <c r="U62" i="88"/>
  <c r="Y62" i="88"/>
  <c r="AC62" i="88"/>
  <c r="Q64" i="89"/>
  <c r="Y64" i="89"/>
  <c r="O64" i="89"/>
  <c r="B68" i="89" s="1"/>
  <c r="S64" i="89"/>
  <c r="W64" i="89"/>
  <c r="P64" i="89"/>
  <c r="T64" i="89"/>
  <c r="X64" i="89"/>
  <c r="AB64" i="89"/>
  <c r="U64" i="89"/>
  <c r="AC64" i="89"/>
  <c r="R64" i="89"/>
  <c r="V64" i="89"/>
  <c r="Z64" i="89"/>
  <c r="AA64" i="89"/>
  <c r="J12" i="90"/>
  <c r="J20" i="90" s="1"/>
  <c r="J65" i="90" s="1"/>
  <c r="J12" i="89"/>
  <c r="J20" i="89" s="1"/>
  <c r="J64" i="89" s="1"/>
  <c r="C68" i="88"/>
  <c r="J12" i="88"/>
  <c r="J20" i="88" s="1"/>
  <c r="J62" i="88" s="1"/>
  <c r="Q65" i="90"/>
  <c r="C70" i="90"/>
  <c r="C69" i="89"/>
  <c r="P62" i="88"/>
  <c r="C67" i="87"/>
  <c r="B67" i="88" l="1"/>
  <c r="B70" i="90"/>
  <c r="B71" i="90"/>
  <c r="B69" i="89"/>
  <c r="B70" i="89"/>
  <c r="B68" i="88"/>
  <c r="T62" i="87"/>
  <c r="X62" i="87"/>
  <c r="AB62" i="87"/>
  <c r="Q62" i="87"/>
  <c r="U62" i="87"/>
  <c r="Y62" i="87"/>
  <c r="AC62" i="87"/>
  <c r="R62" i="87"/>
  <c r="V62" i="87"/>
  <c r="Z62" i="87"/>
  <c r="O62" i="87"/>
  <c r="B66" i="87" s="1"/>
  <c r="S62" i="87"/>
  <c r="W62" i="87"/>
  <c r="AA62" i="87"/>
  <c r="J12" i="87"/>
  <c r="J20" i="87" s="1"/>
  <c r="J62" i="87" s="1"/>
  <c r="C68" i="87"/>
  <c r="P62" i="87"/>
  <c r="B67" i="87" l="1"/>
  <c r="B68" i="87"/>
  <c r="O62" i="86" l="1"/>
  <c r="B66" i="86" s="1"/>
  <c r="S62" i="86"/>
  <c r="W62" i="86"/>
  <c r="AA62" i="86"/>
  <c r="P62" i="86"/>
  <c r="T62" i="86"/>
  <c r="X62" i="86"/>
  <c r="AB62" i="86"/>
  <c r="Q62" i="86"/>
  <c r="U62" i="86"/>
  <c r="Y62" i="86"/>
  <c r="AC62" i="86"/>
  <c r="R62" i="86"/>
  <c r="V62" i="86"/>
  <c r="Z62" i="86"/>
  <c r="V62" i="85"/>
  <c r="AB62" i="85"/>
  <c r="R62" i="85"/>
  <c r="Z62" i="85"/>
  <c r="O62" i="85"/>
  <c r="B66" i="85" s="1"/>
  <c r="S62" i="85"/>
  <c r="W62" i="85"/>
  <c r="AA62" i="85"/>
  <c r="P62" i="85"/>
  <c r="T62" i="85"/>
  <c r="X62" i="85"/>
  <c r="Q62" i="85"/>
  <c r="U62" i="85"/>
  <c r="Y62" i="85"/>
  <c r="AC62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12" i="82"/>
  <c r="J20" i="82" s="1"/>
  <c r="J61" i="82" s="1"/>
  <c r="Q61" i="82"/>
  <c r="J12" i="85"/>
  <c r="J20" i="85" s="1"/>
  <c r="J62" i="85" s="1"/>
  <c r="J12" i="86"/>
  <c r="J20" i="86" s="1"/>
  <c r="J62" i="86" s="1"/>
  <c r="B67" i="85" l="1"/>
  <c r="B68" i="86"/>
  <c r="B67" i="86"/>
  <c r="B68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12" i="83"/>
  <c r="J20" i="83" s="1"/>
  <c r="J61" i="83" s="1"/>
  <c r="B67" i="83" l="1"/>
  <c r="B66" i="83"/>
  <c r="C68" i="86" l="1"/>
  <c r="C67" i="86"/>
  <c r="R63" i="81" l="1"/>
  <c r="U63" i="81"/>
  <c r="AA63" i="81"/>
  <c r="W63" i="81"/>
  <c r="O63" i="81"/>
  <c r="B67" i="81" s="1"/>
  <c r="Q63" i="81"/>
  <c r="Z63" i="81"/>
  <c r="V63" i="81"/>
  <c r="P63" i="81"/>
  <c r="T63" i="81"/>
  <c r="Y63" i="81"/>
  <c r="S63" i="81"/>
  <c r="AB63" i="81"/>
  <c r="X63" i="81"/>
  <c r="AC63" i="81"/>
  <c r="C67" i="85"/>
  <c r="C68" i="85"/>
  <c r="B69" i="81" l="1"/>
  <c r="B68" i="81"/>
  <c r="O211" i="84"/>
  <c r="B215" i="84" s="1"/>
  <c r="C66" i="83" l="1"/>
  <c r="C66" i="82"/>
  <c r="C68" i="81" l="1"/>
  <c r="J12" i="81"/>
  <c r="J20" i="81" s="1"/>
  <c r="J63" i="81" s="1"/>
  <c r="C67" i="83"/>
  <c r="C67" i="82"/>
  <c r="C69" i="81"/>
  <c r="Y132" i="91" l="1"/>
  <c r="V211" i="84"/>
  <c r="T132" i="91"/>
  <c r="Q132" i="91"/>
  <c r="Z132" i="91"/>
  <c r="AA211" i="84"/>
  <c r="R132" i="91"/>
  <c r="W132" i="91"/>
  <c r="X211" i="84"/>
  <c r="S211" i="84"/>
  <c r="AC132" i="91"/>
  <c r="AB132" i="91"/>
  <c r="C218" i="84"/>
  <c r="U132" i="91"/>
  <c r="U211" i="84" l="1"/>
  <c r="AB211" i="84"/>
  <c r="T211" i="84"/>
  <c r="R211" i="84"/>
  <c r="Z211" i="84"/>
  <c r="Y211" i="84"/>
  <c r="X132" i="91"/>
  <c r="S132" i="91"/>
  <c r="AC211" i="84"/>
  <c r="W211" i="84"/>
  <c r="Q211" i="84"/>
  <c r="J12" i="91"/>
  <c r="J61" i="91" s="1"/>
  <c r="J132" i="91" s="1"/>
  <c r="P132" i="91"/>
  <c r="C140" i="91"/>
  <c r="C220" i="84" s="1"/>
  <c r="V132" i="91"/>
  <c r="AA132" i="91"/>
  <c r="C215" i="84"/>
  <c r="K211" i="84" s="1"/>
  <c r="B138" i="91" l="1"/>
  <c r="B140" i="91"/>
  <c r="B220" i="84"/>
  <c r="J85" i="84"/>
  <c r="J211" i="84" s="1"/>
  <c r="P211" i="84"/>
  <c r="B218" i="84" s="1"/>
</calcChain>
</file>

<file path=xl/sharedStrings.xml><?xml version="1.0" encoding="utf-8"?>
<sst xmlns="http://schemas.openxmlformats.org/spreadsheetml/2006/main" count="3157" uniqueCount="284">
  <si>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</si>
  <si>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</si>
  <si>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</si>
  <si>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</si>
  <si>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</si>
  <si>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</si>
  <si>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</si>
  <si>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</si>
  <si>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</si>
  <si>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</si>
  <si>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</si>
  <si>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</si>
  <si>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</si>
  <si>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</si>
  <si>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</si>
  <si>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</si>
  <si>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</si>
  <si>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</si>
  <si>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</si>
  <si>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</si>
  <si>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</si>
  <si>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</si>
  <si>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</si>
  <si>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</si>
  <si>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</si>
  <si>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</si>
  <si>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</si>
  <si>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</si>
  <si>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</si>
  <si>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</si>
  <si>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</si>
  <si>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</si>
  <si>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</si>
  <si>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</si>
  <si>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</si>
  <si>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</si>
  <si>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</si>
  <si>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</si>
  <si>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</si>
  <si>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</si>
  <si>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</si>
  <si>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</si>
  <si>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</si>
  <si>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</si>
  <si>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</si>
  <si>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</si>
  <si>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</si>
  <si>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</si>
  <si>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</si>
  <si>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új kialakítású</t>
  </si>
  <si>
    <t>kútfelújítás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</si>
  <si>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</si>
  <si>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</si>
  <si>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</si>
  <si>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</si>
  <si>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</si>
  <si>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</si>
  <si>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</si>
  <si>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</si>
  <si>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</si>
  <si>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</si>
  <si>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</si>
  <si>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</si>
  <si>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</si>
  <si>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</si>
  <si>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</si>
  <si>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</si>
  <si>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</si>
  <si>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</si>
  <si>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</si>
  <si>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</si>
  <si>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</si>
  <si>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</si>
  <si>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</si>
  <si>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</si>
  <si>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</si>
  <si>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</si>
  <si>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</si>
  <si>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</si>
  <si>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</si>
  <si>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</si>
  <si>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</si>
  <si>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</si>
  <si>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</si>
  <si>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</si>
  <si>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</si>
  <si>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</si>
  <si>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</si>
  <si>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</si>
  <si>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</si>
  <si>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A szivattyú elektromos megtáplálása, a folyamatos távfelügyelet biztosítása.</t>
  </si>
  <si>
    <t>A szivattyú elektromos paramétereihez illeszkedő erősáramú és vezérlőszekrény.</t>
  </si>
  <si>
    <t>A technológia, szerelvények és vezetékek, műszaki állapota miatt fennáll a meghibásodás veszélye.</t>
  </si>
  <si>
    <t>A víztárolás gépészeti berendezései nem töltik be funkciójukat (nyitás-zárás). Az avultsági szint miatt fennáll a meghibásodás veszélye.</t>
  </si>
  <si>
    <t>Megfelelő hatékonyságú technológia. A gépészeti funkciókat kifogástalanul ellátó szerelvények.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</si>
  <si>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</si>
  <si>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</si>
  <si>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</si>
  <si>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</si>
  <si>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</si>
  <si>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</si>
  <si>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</si>
  <si>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</si>
  <si>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</si>
  <si>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</si>
  <si>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</si>
  <si>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</si>
  <si>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</si>
  <si>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</si>
  <si>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</si>
  <si>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</si>
  <si>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Nyugati vízműtelep</t>
  </si>
  <si>
    <t>20 KV-os főelosztó felújítása, feszültségváltó, megszakító csere mindkét betáp oldalon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</si>
  <si>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</si>
  <si>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</si>
  <si>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</si>
  <si>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</si>
  <si>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Dózsa iskola régi szennyvíztelep között</t>
  </si>
  <si>
    <t>gerincvezeték csere (D355 520 fm)</t>
  </si>
  <si>
    <t>Zalaegerszeg Keleti átemelő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</si>
  <si>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</si>
  <si>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</si>
  <si>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</si>
  <si>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Bocfölde tároló töltő vezeték</t>
  </si>
  <si>
    <t>gerincvezeték csere (D250 1600 fm) I. ütem</t>
  </si>
  <si>
    <t>kimenő ág csere</t>
  </si>
  <si>
    <t>Nagykutasi átemelő</t>
  </si>
  <si>
    <t>Nagykutas átemelő</t>
  </si>
  <si>
    <t>Zalaegerszeg Bíró M. út (Berzsenyi - Petőfi u. között)</t>
  </si>
  <si>
    <t>gerincvezeték csere (D355 330 fm))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</si>
  <si>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</si>
  <si>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</si>
  <si>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</si>
  <si>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>BAGOD</t>
  </si>
  <si>
    <t>ellátásért felelős / ellátásért felelősök képviselője / víziközmű-szolgáltató *</t>
  </si>
  <si>
    <t>Bagod</t>
  </si>
  <si>
    <t>-</t>
  </si>
  <si>
    <t>A vezeték elavult műszaki állapota miatt gyakoriak a csőtörések</t>
  </si>
  <si>
    <t>A szerelvény kiváltás, a vízigények figyelembevételével megfelelő átmérőjű és anyagú hálózatot kapunk.</t>
  </si>
  <si>
    <t xml:space="preserve">Zalaszentgyörgy - Kávás </t>
  </si>
  <si>
    <t>Bagod Vitenyédi út</t>
  </si>
  <si>
    <t xml:space="preserve">gerincvezeték csere (d225 1210 fm) </t>
  </si>
  <si>
    <t>Bagod Ady Endre utca</t>
  </si>
  <si>
    <t>gerincvezeték csere (d225 800 fm)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</si>
  <si>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</si>
  <si>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</si>
  <si>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</si>
  <si>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</si>
  <si>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</si>
  <si>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</si>
  <si>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</si>
  <si>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</si>
  <si>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</si>
  <si>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</si>
  <si>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</si>
  <si>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</si>
  <si>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</si>
  <si>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</si>
  <si>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</si>
  <si>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</si>
  <si>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</si>
  <si>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</si>
  <si>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</si>
  <si>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</si>
  <si>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</si>
  <si>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</si>
  <si>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</si>
  <si>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</si>
  <si>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</si>
  <si>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</si>
  <si>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</si>
  <si>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</si>
  <si>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</si>
  <si>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</si>
  <si>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</si>
  <si>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</si>
  <si>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</si>
  <si>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</si>
  <si>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</si>
  <si>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</si>
  <si>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</si>
  <si>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</si>
  <si>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Kustánszeg víztorony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</si>
  <si>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</si>
  <si>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</si>
  <si>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</si>
  <si>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</si>
  <si>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</si>
  <si>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</si>
  <si>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</si>
  <si>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</si>
  <si>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</si>
  <si>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</si>
  <si>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</si>
  <si>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</si>
  <si>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</si>
  <si>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</si>
  <si>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</si>
  <si>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</si>
  <si>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</si>
  <si>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ZLAEGERSZEG-IV</t>
  </si>
  <si>
    <t>BABOSDÖBRÉTE, BOCFÖLDE, BÖDE, CSATÁR, HOTTÓ, KISKUTAS, NAGYKUTAS, SÁRHIDA, TESKÁND, ZALAEGERSZEG, BAGOD, BONCODFÖLDE, HAGYÁROSBÖRÖND, KÁVÁS, ZALABOLDOGFA, ZALASZENTGYÖRGY, CSONKAHEGYHÁT, DOBRONHEGY, MILEJSZEG, NÉMETFALU, PÁLFISZEG, BECSVÖLGYE, KUSTÁNSZEG, KISPÁLI, NAGYPÁLI</t>
  </si>
  <si>
    <t>ivóvízvezeték rekonstrukció (d110 1077 fm)</t>
  </si>
  <si>
    <t>Zalaegerszeg Csertán - Landorhegyi - Űrhajós - Déryné utcák között</t>
  </si>
  <si>
    <t>Nagykutas osztatlan közös</t>
  </si>
  <si>
    <t>Becsvölgye osztatlan közös</t>
  </si>
  <si>
    <t>vezeték kiváltás, rekonstrukció, felújítás</t>
  </si>
  <si>
    <t>tűzcsap építés, csere</t>
  </si>
  <si>
    <t>csőhíd csere (NA100 6 fm)</t>
  </si>
  <si>
    <t>bekötéscsere</t>
  </si>
  <si>
    <t>szivattyú javítás és csere</t>
  </si>
  <si>
    <t>közmű gépészet felújítása</t>
  </si>
  <si>
    <t>elektromos és irányítástechnikai szekrény csere (2 db)</t>
  </si>
  <si>
    <t>egyéb közmű építmények felújítása</t>
  </si>
  <si>
    <t>villamos és irányítéstechnika felújítása</t>
  </si>
  <si>
    <t>villamos és irányítástechnika felújítása</t>
  </si>
  <si>
    <t>Kiskutas átemelő és a település között</t>
  </si>
  <si>
    <t>gerincvezeték csere (D160 410 fm</t>
  </si>
  <si>
    <t>A vezeték kiváltás, a vízigények figyelembevételével megfelelő átmérőjű és anyagú hálózatot kapunk.</t>
  </si>
  <si>
    <t>A szerelvény elavult műszaki állapota miatt gyakoriak a csőtörések</t>
  </si>
  <si>
    <t>Tervezett feladatok nettó költsége a teljes ütem tekintetében (eFt)</t>
  </si>
  <si>
    <t>Forrás megnevezése a teljes ütem tekintetében</t>
  </si>
  <si>
    <t>11-32054-1-025-01-14</t>
  </si>
  <si>
    <t>Páterdombi nyomásövezet kialakítása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</si>
  <si>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</si>
  <si>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Használati díj (2021)</t>
  </si>
  <si>
    <t>Használati díj (2022-2025)</t>
  </si>
  <si>
    <t>Használati díj (2026-2035)</t>
  </si>
  <si>
    <t>bekötés csere</t>
  </si>
  <si>
    <t>KPA</t>
  </si>
  <si>
    <t>MEKH igazgatási díjak</t>
  </si>
  <si>
    <t>Zalaegerszeg Pózva II ütem</t>
  </si>
  <si>
    <t>vezeték kiváltás, rekonstrukció, felújítás
~360 fm gerincvezeték kiváltás, bekötés-cserecsomópont rekonstrukciók</t>
  </si>
  <si>
    <t>Zalaegerszeg Püspöki Grácián II. ütem</t>
  </si>
  <si>
    <t xml:space="preserve">Zalaegerszeg, Kaszaházi fennsík </t>
  </si>
  <si>
    <t>nyomásövezeti rekonstrukció
[magasabb nyomásövezetbe történő átkötés]</t>
  </si>
  <si>
    <t>Zalaegerszeg, Vizslaparki út 7. - Kisfaludy utca</t>
  </si>
  <si>
    <t>vezeték kiváltás, rekonstrukció, felújítás
D110 KPE ~110fm + 7 db bekötéscsere + csomóponti rekonstrukció</t>
  </si>
  <si>
    <t>Zalaegerszeg Iskola u.</t>
  </si>
  <si>
    <t>vezeték kiváltás, rekonstrukció, felújítás
[250 fm gerincvezeték + 6 db bekötés + 1 db tűzcsap]</t>
  </si>
  <si>
    <t>vezeték kiváltás, rekonstrukció, felújítás
[~700 fm gerincvezeték + 23 db bekötés + tűzcsapok]</t>
  </si>
  <si>
    <t>vezeték kiváltás, rekonstrukció, felújítás
[D110 KPE ~300fm + D63 KPE ~100fm + 11 db vízóraakna + 1 db csomópont]</t>
  </si>
  <si>
    <t>Zalaegerszeg Bor u.</t>
  </si>
  <si>
    <t>Zalaegerszeg Leander u. – Galagonya u.</t>
  </si>
  <si>
    <t>Zalaegerszeg Vadrózsa u.</t>
  </si>
  <si>
    <t>Csatár Kossuth u. I. ütem</t>
  </si>
  <si>
    <t>Csatár Kossuth u. II. ütem</t>
  </si>
  <si>
    <t>Gördülő fejlesztési terv a 2022 - 2036 időszakra</t>
  </si>
  <si>
    <t>Forrás       2022 évre</t>
  </si>
  <si>
    <t>2022 évre a fejlesztési forrás biztosított</t>
  </si>
  <si>
    <t>Használati díj (2022)</t>
  </si>
  <si>
    <t>Használati díj (2023-2026)</t>
  </si>
  <si>
    <t>Használati díj (2027-2036)</t>
  </si>
  <si>
    <t xml:space="preserve">melléfúrásos kútrekonstrukció (4 db) tervezés </t>
  </si>
  <si>
    <t xml:space="preserve">melléfúrásos kútrekonstrukció (4 db) </t>
  </si>
  <si>
    <t>közmű gépészet felújítása (4 db)</t>
  </si>
  <si>
    <t>elektromos és irányítástechnikai szekrény csere (4 db)</t>
  </si>
  <si>
    <t>2 db hátsó tároló belépő lapostető szigetelés felújítás</t>
  </si>
  <si>
    <t>Bocfölde magaslti tároló</t>
  </si>
  <si>
    <t>belépő lapostető szigetelés felújítás</t>
  </si>
  <si>
    <t>Zalaegerszeg Buslakpuszta magaslati tároló</t>
  </si>
  <si>
    <t>Zalaegerszeg D1 kút</t>
  </si>
  <si>
    <t>eltömedékelés</t>
  </si>
  <si>
    <t>Teskánd T1 kút</t>
  </si>
  <si>
    <t>Teskánd 16/A kút</t>
  </si>
  <si>
    <t>Zalaegerszeg Csács u. nyomásfokozó</t>
  </si>
  <si>
    <t>villamos fogyasztásmérőhely csere</t>
  </si>
  <si>
    <t>épületvillamossági, világítás rekonstrukció</t>
  </si>
  <si>
    <t>Az épület/építmény megfelelő műszaki állapota révén ellátja a vízbiztonsági feladatait.</t>
  </si>
  <si>
    <t>Jó állapotú, korszerű, üzembiztos működésű berendezések</t>
  </si>
  <si>
    <t>Korszerűtlen, nem működő berendezések felújítása</t>
  </si>
  <si>
    <t>A nyomásfokozó folyamatos működőképességének biztosítása.</t>
  </si>
  <si>
    <t>Zalaegerszeg Átalszegett úti 2-es átemelő</t>
  </si>
  <si>
    <t>Zalaegerszeg 19-21 kútcsoport</t>
  </si>
  <si>
    <t>OTR állomás rekonstrukció, ESZI szekrény csere</t>
  </si>
  <si>
    <t>A villamos funkciókat kifogástalanul ellátó szerelvények.</t>
  </si>
  <si>
    <t>behatolásjelzés felújítása</t>
  </si>
  <si>
    <t>A meglévő szerelvényekkel korlátozottak a hálózattisztítási lehetőségek.</t>
  </si>
  <si>
    <t xml:space="preserve">Az objektum kora, műszaki állapota miatt fennáll a meghibásodás veszélye.
</t>
  </si>
  <si>
    <t>gerincvezeték csere (d160 260 fm) I. ütem tervezés</t>
  </si>
  <si>
    <t xml:space="preserve">gerincvezeték csere (d160 260 fm) I. ütem </t>
  </si>
  <si>
    <t>Szivattyú csere (WILO	MVIL 906-16/E/3-400-50-2/IE3 3 db)</t>
  </si>
  <si>
    <t>Zalaegerszeg Botfa hegy II. tároló</t>
  </si>
  <si>
    <t>KEHOP 2.1.11 pályázati forrás tervezet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</si>
</sst>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11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3" fontId="8" fillId="4" borderId="2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1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6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6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left" vertical="center" wrapText="1"/>
    </xf>
    <xf numFmtId="164" fontId="8" fillId="0" borderId="6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 wrapText="1"/>
    </xf>
    <xf numFmtId="164" fontId="7" fillId="0" borderId="3" xfId="0" applyNumberFormat="1" applyFont="1" applyFill="1" applyBorder="1" applyAlignment="1">
      <alignment horizontal="left" vertical="center"/>
    </xf>
    <xf numFmtId="164" fontId="8" fillId="0" borderId="6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8" fillId="0" borderId="4" xfId="1" applyNumberFormat="1" applyFont="1" applyFill="1" applyBorder="1" applyAlignment="1">
      <alignment horizontal="right"/>
    </xf>
    <xf numFmtId="164" fontId="10" fillId="0" borderId="4" xfId="0" applyNumberFormat="1" applyFont="1" applyBorder="1" applyAlignment="1">
      <alignment vertical="center" wrapText="1"/>
    </xf>
    <xf numFmtId="164" fontId="7" fillId="0" borderId="21" xfId="1" applyNumberFormat="1" applyFont="1" applyBorder="1" applyAlignment="1">
      <alignment horizontal="center" vertical="center"/>
    </xf>
    <xf numFmtId="164" fontId="7" fillId="0" borderId="4" xfId="1" applyNumberFormat="1" applyFont="1" applyFill="1" applyBorder="1" applyAlignment="1">
      <alignment wrapText="1"/>
    </xf>
    <xf numFmtId="164" fontId="7" fillId="0" borderId="4" xfId="0" applyNumberFormat="1" applyFont="1" applyFill="1" applyBorder="1" applyAlignment="1">
      <alignment horizontal="left" vertical="center"/>
    </xf>
    <xf numFmtId="164" fontId="7" fillId="0" borderId="4" xfId="0" applyNumberFormat="1" applyFont="1" applyFill="1" applyBorder="1" applyAlignment="1"/>
    <xf numFmtId="164" fontId="8" fillId="0" borderId="4" xfId="1" applyNumberFormat="1" applyFont="1" applyFill="1" applyBorder="1"/>
    <xf numFmtId="164" fontId="8" fillId="0" borderId="4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right" vertical="center"/>
    </xf>
    <xf numFmtId="3" fontId="0" fillId="3" borderId="4" xfId="0" applyNumberFormat="1" applyFont="1" applyFill="1" applyBorder="1" applyAlignment="1">
      <alignment vertical="center"/>
    </xf>
    <xf numFmtId="3" fontId="0" fillId="4" borderId="4" xfId="0" applyNumberFormat="1" applyFont="1" applyFill="1" applyBorder="1" applyAlignment="1">
      <alignment vertical="center"/>
    </xf>
    <xf numFmtId="3" fontId="0" fillId="5" borderId="4" xfId="0" applyNumberFormat="1" applyFont="1" applyFill="1" applyBorder="1" applyAlignment="1">
      <alignment vertical="center"/>
    </xf>
    <xf numFmtId="3" fontId="0" fillId="5" borderId="38" xfId="0" applyNumberFormat="1" applyFont="1" applyFill="1" applyBorder="1" applyAlignment="1">
      <alignment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right" vertical="center"/>
    </xf>
    <xf numFmtId="164" fontId="7" fillId="0" borderId="5" xfId="0" applyNumberFormat="1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164" fontId="8" fillId="0" borderId="5" xfId="1" applyNumberFormat="1" applyFont="1" applyFill="1" applyBorder="1" applyAlignment="1">
      <alignment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3" fontId="0" fillId="9" borderId="4" xfId="0" applyNumberFormat="1" applyFont="1" applyFill="1" applyBorder="1" applyAlignment="1">
      <alignment vertical="center"/>
    </xf>
    <xf numFmtId="3" fontId="0" fillId="7" borderId="4" xfId="0" applyNumberFormat="1" applyFont="1" applyFill="1" applyBorder="1" applyAlignment="1">
      <alignment vertical="center"/>
    </xf>
    <xf numFmtId="3" fontId="0" fillId="7" borderId="38" xfId="0" applyNumberFormat="1" applyFont="1" applyFill="1" applyBorder="1" applyAlignment="1">
      <alignment vertical="center"/>
    </xf>
    <xf numFmtId="164" fontId="8" fillId="6" borderId="6" xfId="1" applyNumberFormat="1" applyFont="1" applyFill="1" applyBorder="1" applyAlignment="1">
      <alignment horizontal="center"/>
    </xf>
    <xf numFmtId="164" fontId="8" fillId="6" borderId="5" xfId="1" applyNumberFormat="1" applyFont="1" applyFill="1" applyBorder="1" applyAlignment="1">
      <alignment horizontal="right"/>
    </xf>
    <xf numFmtId="164" fontId="7" fillId="6" borderId="5" xfId="1" applyNumberFormat="1" applyFont="1" applyFill="1" applyBorder="1"/>
    <xf numFmtId="164" fontId="8" fillId="6" borderId="5" xfId="1" applyNumberFormat="1" applyFont="1" applyFill="1" applyBorder="1"/>
    <xf numFmtId="164" fontId="8" fillId="6" borderId="5" xfId="1" applyNumberFormat="1" applyFont="1" applyFill="1" applyBorder="1" applyAlignment="1">
      <alignment horizontal="center" vertical="center" wrapText="1"/>
    </xf>
    <xf numFmtId="14" fontId="7" fillId="6" borderId="5" xfId="1" applyNumberFormat="1" applyFont="1" applyFill="1" applyBorder="1"/>
    <xf numFmtId="164" fontId="10" fillId="6" borderId="5" xfId="0" applyNumberFormat="1" applyFont="1" applyFill="1" applyBorder="1"/>
    <xf numFmtId="164" fontId="8" fillId="6" borderId="7" xfId="1" applyNumberFormat="1" applyFont="1" applyFill="1" applyBorder="1"/>
    <xf numFmtId="164" fontId="7" fillId="0" borderId="4" xfId="0" applyNumberFormat="1" applyFont="1" applyFill="1" applyBorder="1" applyAlignment="1">
      <alignment horizontal="left" vertical="center" wrapText="1"/>
    </xf>
    <xf numFmtId="3" fontId="4" fillId="0" borderId="0" xfId="0" applyNumberFormat="1" applyFont="1" applyBorder="1" applyAlignment="1">
      <alignment vertical="center"/>
    </xf>
    <xf numFmtId="164" fontId="10" fillId="0" borderId="3" xfId="0" applyNumberFormat="1" applyFont="1" applyBorder="1" applyAlignment="1">
      <alignment horizontal="center"/>
    </xf>
    <xf numFmtId="164" fontId="10" fillId="0" borderId="21" xfId="0" applyNumberFormat="1" applyFont="1" applyBorder="1" applyAlignment="1">
      <alignment horizontal="center"/>
    </xf>
    <xf numFmtId="3" fontId="0" fillId="8" borderId="4" xfId="0" applyNumberFormat="1" applyFont="1" applyFill="1" applyBorder="1" applyAlignment="1">
      <alignment vertical="center"/>
    </xf>
    <xf numFmtId="164" fontId="7" fillId="0" borderId="5" xfId="0" applyNumberFormat="1" applyFont="1" applyFill="1" applyBorder="1" applyAlignment="1">
      <alignment vertical="center" wrapText="1"/>
    </xf>
    <xf numFmtId="164" fontId="7" fillId="0" borderId="5" xfId="1" applyNumberFormat="1" applyFont="1" applyFill="1" applyBorder="1" applyAlignment="1">
      <alignment horizontal="center" vertical="center"/>
    </xf>
    <xf numFmtId="14" fontId="7" fillId="0" borderId="5" xfId="1" applyNumberFormat="1" applyFont="1" applyFill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164" fontId="8" fillId="8" borderId="3" xfId="1" applyNumberFormat="1" applyFont="1" applyFill="1" applyBorder="1"/>
    <xf numFmtId="164" fontId="8" fillId="0" borderId="1" xfId="1" applyNumberFormat="1" applyFont="1" applyFill="1" applyBorder="1" applyAlignment="1">
      <alignment horizontal="right"/>
    </xf>
    <xf numFmtId="164" fontId="8" fillId="0" borderId="1" xfId="1" applyNumberFormat="1" applyFont="1" applyFill="1" applyBorder="1"/>
    <xf numFmtId="164" fontId="8" fillId="0" borderId="1" xfId="1" applyNumberFormat="1" applyFont="1" applyFill="1" applyBorder="1" applyAlignment="1">
      <alignment horizontal="center" vertical="center" wrapText="1"/>
    </xf>
    <xf numFmtId="164" fontId="8" fillId="9" borderId="1" xfId="1" applyNumberFormat="1" applyFont="1" applyFill="1" applyBorder="1"/>
    <xf numFmtId="164" fontId="8" fillId="7" borderId="1" xfId="1" applyNumberFormat="1" applyFont="1" applyFill="1" applyBorder="1"/>
    <xf numFmtId="164" fontId="8" fillId="7" borderId="39" xfId="1" applyNumberFormat="1" applyFont="1" applyFill="1" applyBorder="1"/>
    <xf numFmtId="164" fontId="8" fillId="0" borderId="22" xfId="1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64" fontId="8" fillId="0" borderId="8" xfId="1" applyNumberFormat="1" applyFont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/>
    </xf>
    <xf numFmtId="164" fontId="11" fillId="0" borderId="0" xfId="2" applyNumberFormat="1" applyFont="1" applyAlignment="1">
      <alignment horizontal="center"/>
    </xf>
    <xf numFmtId="164" fontId="0" fillId="0" borderId="10" xfId="0" applyNumberFormat="1" applyFont="1" applyBorder="1" applyAlignment="1"/>
    <xf numFmtId="164" fontId="7" fillId="0" borderId="23" xfId="1" applyNumberFormat="1" applyFont="1" applyBorder="1"/>
    <xf numFmtId="0" fontId="4" fillId="0" borderId="5" xfId="0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7" fillId="0" borderId="23" xfId="1" applyNumberFormat="1" applyFont="1" applyBorder="1" applyAlignment="1">
      <alignment horizontal="center" vertical="center" wrapText="1"/>
    </xf>
    <xf numFmtId="164" fontId="7" fillId="0" borderId="23" xfId="1" applyNumberFormat="1" applyFont="1" applyFill="1" applyBorder="1" applyAlignment="1">
      <alignment horizontal="center" vertical="center" wrapText="1"/>
    </xf>
    <xf numFmtId="164" fontId="10" fillId="0" borderId="23" xfId="2" applyNumberFormat="1" applyFont="1" applyBorder="1"/>
    <xf numFmtId="164" fontId="13" fillId="0" borderId="0" xfId="0" applyNumberFormat="1" applyFont="1"/>
    <xf numFmtId="164" fontId="13" fillId="0" borderId="0" xfId="2" applyNumberFormat="1" applyFont="1"/>
    <xf numFmtId="164" fontId="7" fillId="0" borderId="4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7" fillId="0" borderId="22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 vertical="center"/>
    </xf>
    <xf numFmtId="164" fontId="8" fillId="0" borderId="22" xfId="1" applyNumberFormat="1" applyFont="1" applyFill="1" applyBorder="1" applyAlignment="1">
      <alignment horizontal="center" vertical="center"/>
    </xf>
    <xf numFmtId="164" fontId="8" fillId="0" borderId="22" xfId="1" applyNumberFormat="1" applyFont="1" applyBorder="1" applyAlignment="1">
      <alignment horizontal="center" vertical="center"/>
    </xf>
    <xf numFmtId="164" fontId="7" fillId="0" borderId="0" xfId="1" applyNumberFormat="1" applyFont="1" applyBorder="1" applyAlignment="1">
      <alignment horizontal="center" vertical="center"/>
    </xf>
    <xf numFmtId="164" fontId="10" fillId="0" borderId="0" xfId="2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3" fontId="14" fillId="4" borderId="3" xfId="0" applyNumberFormat="1" applyFont="1" applyFill="1" applyBorder="1" applyAlignment="1">
      <alignment vertical="center"/>
    </xf>
    <xf numFmtId="3" fontId="14" fillId="9" borderId="3" xfId="0" applyNumberFormat="1" applyFont="1" applyFill="1" applyBorder="1" applyAlignment="1">
      <alignment vertical="center"/>
    </xf>
    <xf numFmtId="3" fontId="14" fillId="8" borderId="3" xfId="0" applyNumberFormat="1" applyFont="1" applyFill="1" applyBorder="1" applyAlignment="1">
      <alignment vertical="center"/>
    </xf>
    <xf numFmtId="164" fontId="15" fillId="9" borderId="3" xfId="1" applyNumberFormat="1" applyFont="1" applyFill="1" applyBorder="1" applyAlignment="1">
      <alignment vertical="center"/>
    </xf>
    <xf numFmtId="3" fontId="6" fillId="5" borderId="36" xfId="0" applyNumberFormat="1" applyFont="1" applyFill="1" applyBorder="1" applyAlignment="1">
      <alignment vertical="center"/>
    </xf>
    <xf numFmtId="3" fontId="0" fillId="5" borderId="21" xfId="0" applyNumberFormat="1" applyFont="1" applyFill="1" applyBorder="1" applyAlignment="1">
      <alignment vertical="center"/>
    </xf>
    <xf numFmtId="164" fontId="8" fillId="0" borderId="29" xfId="1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7" fillId="0" borderId="5" xfId="1" applyNumberFormat="1" applyFont="1" applyFill="1" applyBorder="1" applyAlignment="1">
      <alignment vertical="center" wrapText="1"/>
    </xf>
    <xf numFmtId="0" fontId="4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164" fontId="10" fillId="0" borderId="9" xfId="2" applyNumberFormat="1" applyFont="1" applyBorder="1" applyAlignment="1">
      <alignment horizontal="center" vertical="center"/>
    </xf>
    <xf numFmtId="164" fontId="10" fillId="0" borderId="37" xfId="2" applyNumberFormat="1" applyFont="1" applyBorder="1" applyAlignment="1">
      <alignment horizontal="center" vertical="center"/>
    </xf>
    <xf numFmtId="164" fontId="7" fillId="8" borderId="3" xfId="1" applyNumberFormat="1" applyFont="1" applyFill="1" applyBorder="1" applyAlignment="1">
      <alignment horizontal="center" vertical="center" wrapText="1"/>
    </xf>
    <xf numFmtId="164" fontId="7" fillId="9" borderId="3" xfId="1" applyNumberFormat="1" applyFont="1" applyFill="1" applyBorder="1" applyAlignment="1">
      <alignment horizontal="center" vertical="center" wrapText="1"/>
    </xf>
    <xf numFmtId="164" fontId="7" fillId="9" borderId="3" xfId="1" applyNumberFormat="1" applyFont="1" applyFill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 wrapText="1"/>
    </xf>
    <xf numFmtId="164" fontId="7" fillId="9" borderId="3" xfId="1" applyNumberFormat="1" applyFont="1" applyFill="1" applyBorder="1" applyAlignment="1">
      <alignment horizontal="right" vertical="center"/>
    </xf>
    <xf numFmtId="164" fontId="10" fillId="0" borderId="5" xfId="0" applyNumberFormat="1" applyFont="1" applyBorder="1" applyAlignment="1">
      <alignment horizontal="center"/>
    </xf>
    <xf numFmtId="164" fontId="7" fillId="9" borderId="3" xfId="1" applyNumberFormat="1" applyFont="1" applyFill="1" applyBorder="1" applyAlignment="1">
      <alignment vertical="center"/>
    </xf>
    <xf numFmtId="164" fontId="7" fillId="7" borderId="3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 wrapText="1"/>
    </xf>
    <xf numFmtId="164" fontId="7" fillId="8" borderId="3" xfId="1" applyNumberFormat="1" applyFont="1" applyFill="1" applyBorder="1" applyAlignment="1">
      <alignment horizontal="right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36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36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21" xfId="2" applyNumberFormat="1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wrapText="1"/>
    </xf>
    <xf numFmtId="164" fontId="0" fillId="0" borderId="3" xfId="0" applyNumberFormat="1" applyFont="1" applyBorder="1" applyAlignment="1">
      <alignment horizontal="center"/>
    </xf>
    <xf numFmtId="164" fontId="6" fillId="0" borderId="25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0" fontId="4" fillId="5" borderId="9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1" xfId="2" applyNumberFormat="1" applyFont="1" applyBorder="1" applyAlignment="1">
      <alignment horizontal="center" vertical="center" wrapText="1"/>
    </xf>
    <xf numFmtId="164" fontId="11" fillId="0" borderId="9" xfId="2" applyNumberFormat="1" applyFont="1" applyBorder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164" fontId="8" fillId="0" borderId="30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7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36" xfId="0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35" xfId="0" applyNumberFormat="1" applyFont="1" applyBorder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9" xfId="1" applyNumberFormat="1" applyFont="1" applyFill="1" applyBorder="1" applyAlignment="1">
      <alignment horizontal="center" vertical="center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64" fontId="11" fillId="0" borderId="5" xfId="2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4" fontId="0" fillId="0" borderId="32" xfId="0" applyNumberFormat="1" applyFont="1" applyBorder="1" applyAlignment="1">
      <alignment horizontal="center"/>
    </xf>
    <xf numFmtId="164" fontId="0" fillId="0" borderId="33" xfId="0" applyNumberFormat="1" applyFont="1" applyBorder="1" applyAlignment="1">
      <alignment horizontal="center"/>
    </xf>
    <xf numFmtId="164" fontId="0" fillId="0" borderId="34" xfId="0" applyNumberFormat="1" applyFont="1" applyBorder="1" applyAlignment="1">
      <alignment horizontal="center"/>
    </xf>
    <xf numFmtId="164" fontId="8" fillId="0" borderId="5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1" xfId="2" applyNumberFormat="1" applyFont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164" fontId="10" fillId="0" borderId="35" xfId="0" applyNumberFormat="1" applyFont="1" applyBorder="1" applyAlignment="1">
      <alignment horizontal="center" vertical="center" wrapText="1"/>
    </xf>
    <xf numFmtId="164" fontId="3" fillId="0" borderId="5" xfId="2" applyNumberFormat="1" applyFont="1" applyBorder="1" applyAlignment="1">
      <alignment horizontal="center" vertical="center" wrapText="1"/>
    </xf>
    <xf numFmtId="164" fontId="3" fillId="0" borderId="36" xfId="2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36" xfId="0" applyNumberFormat="1" applyFont="1" applyBorder="1" applyAlignment="1">
      <alignment horizontal="center" vertical="center" wrapText="1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6" xfId="0" applyNumberFormat="1" applyFont="1" applyBorder="1" applyAlignment="1">
      <alignment horizont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21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center" vertical="center" wrapText="1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FDE9D9"/>
      <color rgb="FFEBF1DE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7"/>
  <sheetViews>
    <sheetView topLeftCell="A49" zoomScale="60" zoomScaleNormal="60" workbookViewId="0">
      <selection activeCell="C68" sqref="A68:XFD68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7.140625" style="52" customWidth="1"/>
    <col min="10" max="11" width="14" style="52" customWidth="1"/>
    <col min="12" max="13" width="14" style="52" bestFit="1" customWidth="1"/>
    <col min="14" max="14" width="15.7109375" style="52" customWidth="1"/>
    <col min="15" max="15" width="13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52</v>
      </c>
      <c r="L3" s="336"/>
      <c r="M3" s="336"/>
      <c r="N3" s="336"/>
      <c r="O3" s="336"/>
      <c r="P3" s="336"/>
      <c r="Q3" s="336"/>
      <c r="R3" s="336" t="s">
        <v>194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53</v>
      </c>
      <c r="D12" s="213" t="s">
        <v>130</v>
      </c>
      <c r="E12" s="215"/>
      <c r="F12" s="216" t="s">
        <v>33</v>
      </c>
      <c r="G12" s="217"/>
      <c r="H12" s="218"/>
      <c r="I12" s="219" t="s">
        <v>53</v>
      </c>
      <c r="J12" s="220">
        <f t="shared" ref="J12" si="0">SUM(O12:AC12)</f>
        <v>2338.1000000000004</v>
      </c>
      <c r="K12" s="218"/>
      <c r="L12" s="221">
        <v>44562</v>
      </c>
      <c r="M12" s="221">
        <v>50040</v>
      </c>
      <c r="N12" s="82"/>
      <c r="O12" s="222">
        <v>152</v>
      </c>
      <c r="P12" s="234">
        <f t="shared" ref="P12:AB12" si="1">0.15*$C$67</f>
        <v>156.15</v>
      </c>
      <c r="Q12" s="234">
        <f t="shared" si="1"/>
        <v>156.15</v>
      </c>
      <c r="R12" s="234">
        <f t="shared" si="1"/>
        <v>156.15</v>
      </c>
      <c r="S12" s="234">
        <f t="shared" si="1"/>
        <v>156.15</v>
      </c>
      <c r="T12" s="235">
        <f t="shared" si="1"/>
        <v>156.15</v>
      </c>
      <c r="U12" s="235">
        <f t="shared" si="1"/>
        <v>156.15</v>
      </c>
      <c r="V12" s="235">
        <f t="shared" si="1"/>
        <v>156.15</v>
      </c>
      <c r="W12" s="235">
        <f t="shared" si="1"/>
        <v>156.15</v>
      </c>
      <c r="X12" s="235">
        <f t="shared" si="1"/>
        <v>156.15</v>
      </c>
      <c r="Y12" s="235">
        <f t="shared" si="1"/>
        <v>156.15</v>
      </c>
      <c r="Z12" s="235">
        <f t="shared" si="1"/>
        <v>156.15</v>
      </c>
      <c r="AA12" s="235">
        <f t="shared" si="1"/>
        <v>156.15</v>
      </c>
      <c r="AB12" s="235">
        <f t="shared" si="1"/>
        <v>156.15</v>
      </c>
      <c r="AC12" s="225">
        <f>0.15*$C$67</f>
        <v>156.15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s="83" customFormat="1" ht="15.75" thickBot="1" x14ac:dyDescent="0.3">
      <c r="A19" s="159"/>
      <c r="B19" s="75"/>
      <c r="C19" s="76"/>
      <c r="D19" s="91"/>
      <c r="E19" s="76"/>
      <c r="F19" s="95"/>
      <c r="G19" s="76"/>
      <c r="H19" s="79"/>
      <c r="I19" s="170"/>
      <c r="J19" s="171"/>
      <c r="K19" s="79"/>
      <c r="L19" s="81"/>
      <c r="M19" s="81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2338.1000000000004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31</v>
      </c>
      <c r="B42" s="75"/>
      <c r="C42" s="130" t="s">
        <v>53</v>
      </c>
      <c r="D42" s="80" t="s">
        <v>206</v>
      </c>
      <c r="E42" s="40" t="s">
        <v>74</v>
      </c>
      <c r="F42" s="40" t="s">
        <v>80</v>
      </c>
      <c r="G42" s="40" t="s">
        <v>76</v>
      </c>
      <c r="H42" s="79"/>
      <c r="I42" s="170" t="s">
        <v>53</v>
      </c>
      <c r="J42" s="171">
        <f t="shared" ref="J42" si="2">SUM(O42:AC42)</f>
        <v>3179</v>
      </c>
      <c r="K42" s="79"/>
      <c r="L42" s="81">
        <v>44927</v>
      </c>
      <c r="M42" s="81">
        <v>46387</v>
      </c>
      <c r="N42" s="131" t="s">
        <v>26</v>
      </c>
      <c r="O42" s="41"/>
      <c r="P42" s="33">
        <v>1016</v>
      </c>
      <c r="Q42" s="33"/>
      <c r="R42" s="33">
        <v>1449</v>
      </c>
      <c r="S42" s="33">
        <v>714</v>
      </c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32" customFormat="1" ht="90" x14ac:dyDescent="0.25">
      <c r="A43" s="159"/>
      <c r="B43" s="75"/>
      <c r="C43" s="130" t="s">
        <v>53</v>
      </c>
      <c r="D43" s="80" t="s">
        <v>206</v>
      </c>
      <c r="E43" s="40" t="s">
        <v>74</v>
      </c>
      <c r="F43" s="40" t="s">
        <v>80</v>
      </c>
      <c r="G43" s="40" t="s">
        <v>76</v>
      </c>
      <c r="H43" s="79"/>
      <c r="I43" s="170" t="s">
        <v>53</v>
      </c>
      <c r="J43" s="171">
        <f t="shared" ref="J43" si="3">SUM(O43:AC43)</f>
        <v>7430</v>
      </c>
      <c r="K43" s="79"/>
      <c r="L43" s="81">
        <v>46388</v>
      </c>
      <c r="M43" s="81">
        <v>50040</v>
      </c>
      <c r="N43" s="131" t="s">
        <v>27</v>
      </c>
      <c r="O43" s="41"/>
      <c r="P43" s="33"/>
      <c r="Q43" s="33"/>
      <c r="R43" s="33"/>
      <c r="S43" s="33"/>
      <c r="T43" s="42">
        <v>743</v>
      </c>
      <c r="U43" s="42">
        <v>743</v>
      </c>
      <c r="V43" s="42">
        <v>743</v>
      </c>
      <c r="W43" s="42">
        <v>743</v>
      </c>
      <c r="X43" s="42">
        <v>743</v>
      </c>
      <c r="Y43" s="42">
        <v>743</v>
      </c>
      <c r="Z43" s="42">
        <v>743</v>
      </c>
      <c r="AA43" s="42">
        <v>743</v>
      </c>
      <c r="AB43" s="42">
        <v>743</v>
      </c>
      <c r="AC43" s="43">
        <v>743</v>
      </c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38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185"/>
      <c r="F50" s="185"/>
      <c r="G50" s="185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185"/>
      <c r="F52" s="185"/>
      <c r="G52" s="185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s="83" customFormat="1" x14ac:dyDescent="0.25">
      <c r="A56" s="159"/>
      <c r="B56" s="75"/>
      <c r="C56" s="80"/>
      <c r="D56" s="80"/>
      <c r="E56" s="80"/>
      <c r="F56" s="80"/>
      <c r="G56" s="80"/>
      <c r="H56" s="79"/>
      <c r="I56" s="170"/>
      <c r="J56" s="170"/>
      <c r="K56" s="79"/>
      <c r="L56" s="81"/>
      <c r="M56" s="81"/>
      <c r="N56" s="58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ht="120" x14ac:dyDescent="0.25">
      <c r="A58" s="362">
        <v>21</v>
      </c>
      <c r="B58" s="75"/>
      <c r="C58" s="78" t="s">
        <v>89</v>
      </c>
      <c r="D58" s="78" t="s">
        <v>107</v>
      </c>
      <c r="E58" s="18" t="s">
        <v>108</v>
      </c>
      <c r="F58" s="77" t="s">
        <v>109</v>
      </c>
      <c r="G58" s="78" t="s">
        <v>110</v>
      </c>
      <c r="H58" s="79"/>
      <c r="I58" s="170" t="s">
        <v>53</v>
      </c>
      <c r="J58" s="171">
        <f t="shared" ref="J58" si="4">SUM(O58:AC58)</f>
        <v>889</v>
      </c>
      <c r="K58" s="79"/>
      <c r="L58" s="81">
        <v>44562</v>
      </c>
      <c r="M58" s="81">
        <v>44926</v>
      </c>
      <c r="N58" s="82" t="s">
        <v>25</v>
      </c>
      <c r="O58" s="1">
        <v>889</v>
      </c>
      <c r="P58" s="289"/>
      <c r="Q58" s="289"/>
      <c r="R58" s="289"/>
      <c r="S58" s="289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83" customFormat="1" ht="120" x14ac:dyDescent="0.25">
      <c r="A59" s="363"/>
      <c r="B59" s="75"/>
      <c r="C59" s="78" t="s">
        <v>89</v>
      </c>
      <c r="D59" s="78" t="s">
        <v>107</v>
      </c>
      <c r="E59" s="18" t="s">
        <v>108</v>
      </c>
      <c r="F59" s="77" t="s">
        <v>109</v>
      </c>
      <c r="G59" s="78" t="s">
        <v>110</v>
      </c>
      <c r="H59" s="79"/>
      <c r="I59" s="170" t="s">
        <v>53</v>
      </c>
      <c r="J59" s="171">
        <f t="shared" ref="J59" si="5">SUM(O59:AC59)</f>
        <v>2667</v>
      </c>
      <c r="K59" s="79"/>
      <c r="L59" s="81">
        <v>44927</v>
      </c>
      <c r="M59" s="81">
        <v>46022</v>
      </c>
      <c r="N59" s="82" t="s">
        <v>26</v>
      </c>
      <c r="O59" s="1"/>
      <c r="P59" s="33">
        <v>889</v>
      </c>
      <c r="Q59" s="33">
        <v>889</v>
      </c>
      <c r="R59" s="33">
        <v>889</v>
      </c>
      <c r="S59" s="33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x14ac:dyDescent="0.25">
      <c r="A60" s="164"/>
      <c r="B60" s="113" t="s">
        <v>3</v>
      </c>
      <c r="C60" s="114"/>
      <c r="D60" s="114"/>
      <c r="E60" s="114"/>
      <c r="F60" s="114"/>
      <c r="G60" s="114"/>
      <c r="H60" s="115"/>
      <c r="I60" s="177"/>
      <c r="J60" s="177"/>
      <c r="K60" s="115"/>
      <c r="L60" s="116"/>
      <c r="M60" s="116"/>
      <c r="N60" s="119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8"/>
    </row>
    <row r="61" spans="1:29" s="83" customFormat="1" ht="120.75" thickBot="1" x14ac:dyDescent="0.3">
      <c r="A61" s="226"/>
      <c r="B61" s="227"/>
      <c r="C61" s="250" t="s">
        <v>89</v>
      </c>
      <c r="D61" s="93" t="s">
        <v>214</v>
      </c>
      <c r="E61" s="229" t="s">
        <v>81</v>
      </c>
      <c r="F61" s="229" t="s">
        <v>90</v>
      </c>
      <c r="G61" s="229" t="s">
        <v>91</v>
      </c>
      <c r="H61" s="230"/>
      <c r="I61" s="178" t="s">
        <v>53</v>
      </c>
      <c r="J61" s="231">
        <f t="shared" ref="J61" si="6">SUM(O61:AC61)</f>
        <v>1016</v>
      </c>
      <c r="K61" s="230"/>
      <c r="L61" s="232">
        <v>44927</v>
      </c>
      <c r="M61" s="232">
        <v>45291</v>
      </c>
      <c r="N61" s="233" t="s">
        <v>26</v>
      </c>
      <c r="O61" s="22"/>
      <c r="P61" s="37">
        <v>1016</v>
      </c>
      <c r="Q61" s="23"/>
      <c r="R61" s="23"/>
      <c r="S61" s="23"/>
      <c r="T61" s="24"/>
      <c r="U61" s="24"/>
      <c r="V61" s="24"/>
      <c r="W61" s="24"/>
      <c r="X61" s="24"/>
      <c r="Y61" s="24"/>
      <c r="Z61" s="24"/>
      <c r="AA61" s="24"/>
      <c r="AB61" s="24"/>
      <c r="AC61" s="19"/>
    </row>
    <row r="62" spans="1:29" ht="15.75" thickBot="1" x14ac:dyDescent="0.3">
      <c r="A62" s="125"/>
      <c r="B62" s="126" t="s">
        <v>0</v>
      </c>
      <c r="C62" s="127"/>
      <c r="D62" s="127"/>
      <c r="E62" s="127"/>
      <c r="F62" s="127"/>
      <c r="G62" s="127"/>
      <c r="H62" s="128"/>
      <c r="I62" s="179"/>
      <c r="J62" s="179">
        <f>SUM(J42:J61)</f>
        <v>15181</v>
      </c>
      <c r="K62" s="128"/>
      <c r="L62" s="129"/>
      <c r="M62" s="129"/>
      <c r="N62" s="99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7" customFormat="1" ht="15.75" thickBot="1" x14ac:dyDescent="0.3">
      <c r="A63" s="145"/>
      <c r="B63" s="97" t="s">
        <v>0</v>
      </c>
      <c r="C63" s="97"/>
      <c r="D63" s="97"/>
      <c r="E63" s="97"/>
      <c r="F63" s="97"/>
      <c r="G63" s="97"/>
      <c r="H63" s="97"/>
      <c r="I63" s="174"/>
      <c r="J63" s="174">
        <f>J20+J37+J62</f>
        <v>17519.099999999999</v>
      </c>
      <c r="K63" s="181">
        <f>SUM(C67:C67)</f>
        <v>1041</v>
      </c>
      <c r="L63" s="97"/>
      <c r="M63" s="97"/>
      <c r="N63" s="146"/>
      <c r="O63" s="13">
        <f t="shared" ref="O63:AC63" si="7">SUM(O11:O62)</f>
        <v>1041</v>
      </c>
      <c r="P63" s="14">
        <f t="shared" si="7"/>
        <v>3077.15</v>
      </c>
      <c r="Q63" s="14">
        <f t="shared" si="7"/>
        <v>1045.1500000000001</v>
      </c>
      <c r="R63" s="14">
        <f t="shared" si="7"/>
        <v>2494.15</v>
      </c>
      <c r="S63" s="14">
        <f t="shared" si="7"/>
        <v>870.15</v>
      </c>
      <c r="T63" s="15">
        <f t="shared" si="7"/>
        <v>899.15</v>
      </c>
      <c r="U63" s="15">
        <f t="shared" si="7"/>
        <v>899.15</v>
      </c>
      <c r="V63" s="15">
        <f t="shared" si="7"/>
        <v>899.15</v>
      </c>
      <c r="W63" s="15">
        <f t="shared" si="7"/>
        <v>899.15</v>
      </c>
      <c r="X63" s="15">
        <f t="shared" si="7"/>
        <v>899.15</v>
      </c>
      <c r="Y63" s="15">
        <f t="shared" si="7"/>
        <v>899.15</v>
      </c>
      <c r="Z63" s="15">
        <f t="shared" si="7"/>
        <v>899.15</v>
      </c>
      <c r="AA63" s="15">
        <f t="shared" si="7"/>
        <v>899.15</v>
      </c>
      <c r="AB63" s="15">
        <f t="shared" si="7"/>
        <v>899.15</v>
      </c>
      <c r="AC63" s="16">
        <f t="shared" si="7"/>
        <v>899.15</v>
      </c>
    </row>
    <row r="64" spans="1:29" ht="15.75" x14ac:dyDescent="0.25">
      <c r="K64" s="148" t="s">
        <v>249</v>
      </c>
    </row>
    <row r="65" spans="1:11" s="54" customFormat="1" ht="15.75" x14ac:dyDescent="0.25">
      <c r="K65" s="150"/>
    </row>
    <row r="66" spans="1:11" s="54" customFormat="1" ht="60" x14ac:dyDescent="0.25">
      <c r="A66" s="5"/>
      <c r="B66" s="6" t="s">
        <v>220</v>
      </c>
      <c r="C66" s="6" t="s">
        <v>34</v>
      </c>
      <c r="D66" s="6" t="s">
        <v>221</v>
      </c>
      <c r="K66" s="150"/>
    </row>
    <row r="67" spans="1:11" s="54" customFormat="1" ht="15.75" x14ac:dyDescent="0.25">
      <c r="A67" s="321" t="s">
        <v>35</v>
      </c>
      <c r="B67" s="322">
        <f>SUM(O63)</f>
        <v>1041</v>
      </c>
      <c r="C67" s="8">
        <v>1041</v>
      </c>
      <c r="D67" s="205" t="s">
        <v>250</v>
      </c>
      <c r="K67" s="150"/>
    </row>
    <row r="68" spans="1:11" s="54" customFormat="1" ht="15.75" x14ac:dyDescent="0.25">
      <c r="A68" s="7" t="s">
        <v>36</v>
      </c>
      <c r="B68" s="204">
        <f>SUM(P63:S63)</f>
        <v>7486.6</v>
      </c>
      <c r="C68" s="8">
        <f>C67*4</f>
        <v>4164</v>
      </c>
      <c r="D68" s="205" t="s">
        <v>251</v>
      </c>
      <c r="K68" s="150"/>
    </row>
    <row r="69" spans="1:11" s="54" customFormat="1" ht="15.75" thickBot="1" x14ac:dyDescent="0.3">
      <c r="A69" s="9" t="s">
        <v>37</v>
      </c>
      <c r="B69" s="10">
        <f>SUM(T63:AC63)</f>
        <v>8991.4999999999982</v>
      </c>
      <c r="C69" s="10">
        <f>C67*10</f>
        <v>10410</v>
      </c>
      <c r="D69" s="206" t="s">
        <v>252</v>
      </c>
    </row>
    <row r="70" spans="1:11" s="54" customFormat="1" x14ac:dyDescent="0.25">
      <c r="A70" s="11"/>
      <c r="B70" s="12"/>
      <c r="C70" s="12"/>
    </row>
    <row r="73" spans="1:11" x14ac:dyDescent="0.25">
      <c r="B73" s="152"/>
    </row>
    <row r="74" spans="1:11" x14ac:dyDescent="0.25">
      <c r="B74" s="153"/>
    </row>
    <row r="75" spans="1:11" x14ac:dyDescent="0.25">
      <c r="B75" s="153"/>
    </row>
    <row r="76" spans="1:11" x14ac:dyDescent="0.25">
      <c r="B76" s="153"/>
    </row>
    <row r="77" spans="1:11" x14ac:dyDescent="0.25">
      <c r="B77" s="153"/>
    </row>
    <row r="79" spans="1:11" x14ac:dyDescent="0.25">
      <c r="B79" s="154"/>
    </row>
    <row r="87" spans="2:2" x14ac:dyDescent="0.25">
      <c r="B87" s="154"/>
    </row>
  </sheetData>
  <mergeCells count="51">
    <mergeCell ref="A58:A59"/>
    <mergeCell ref="B9:D10"/>
    <mergeCell ref="E9:G9"/>
    <mergeCell ref="A38:C38"/>
    <mergeCell ref="A21:C21"/>
    <mergeCell ref="A4:J4"/>
    <mergeCell ref="A9:A11"/>
    <mergeCell ref="G10:G11"/>
    <mergeCell ref="H9:H11"/>
    <mergeCell ref="E10:E11"/>
    <mergeCell ref="F10:F11"/>
    <mergeCell ref="R6:AC6"/>
    <mergeCell ref="K5:Q5"/>
    <mergeCell ref="R5:AC5"/>
    <mergeCell ref="R7:AC7"/>
    <mergeCell ref="A6:J6"/>
    <mergeCell ref="K6:Q6"/>
    <mergeCell ref="A1:AC1"/>
    <mergeCell ref="A2:AC2"/>
    <mergeCell ref="A3:J3"/>
    <mergeCell ref="K3:Q3"/>
    <mergeCell ref="R3:AC3"/>
    <mergeCell ref="K4:Q4"/>
    <mergeCell ref="A8:C8"/>
    <mergeCell ref="L10:L11"/>
    <mergeCell ref="Q10:Q11"/>
    <mergeCell ref="R4:AC4"/>
    <mergeCell ref="A5:J5"/>
    <mergeCell ref="A7:J7"/>
    <mergeCell ref="K7:Q7"/>
    <mergeCell ref="AC10:AC11"/>
    <mergeCell ref="I9:I11"/>
    <mergeCell ref="K9:K11"/>
    <mergeCell ref="L9:M9"/>
    <mergeCell ref="O9:AC9"/>
    <mergeCell ref="P10:P11"/>
    <mergeCell ref="S10:S11"/>
    <mergeCell ref="T10:T11"/>
    <mergeCell ref="AB10:AB11"/>
    <mergeCell ref="N10:N11"/>
    <mergeCell ref="J10:J11"/>
    <mergeCell ref="O10:O11"/>
    <mergeCell ref="R10:R11"/>
    <mergeCell ref="AA10:AA11"/>
    <mergeCell ref="W10:W11"/>
    <mergeCell ref="X10:X11"/>
    <mergeCell ref="Y10:Y11"/>
    <mergeCell ref="Z10:Z11"/>
    <mergeCell ref="M10:M11"/>
    <mergeCell ref="U10:U11"/>
    <mergeCell ref="V10:V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91"/>
  <sheetViews>
    <sheetView topLeftCell="A49" zoomScale="60" zoomScaleNormal="60" workbookViewId="0">
      <selection activeCell="A64" sqref="A64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1" width="14" style="52" customWidth="1"/>
    <col min="12" max="13" width="14" style="52" bestFit="1" customWidth="1"/>
    <col min="14" max="14" width="15" style="52" customWidth="1"/>
    <col min="15" max="15" width="13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133</v>
      </c>
      <c r="L3" s="336"/>
      <c r="M3" s="336"/>
      <c r="N3" s="336"/>
      <c r="O3" s="336"/>
      <c r="P3" s="336"/>
      <c r="Q3" s="336"/>
      <c r="R3" s="336" t="s">
        <v>198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135</v>
      </c>
      <c r="D12" s="213" t="s">
        <v>130</v>
      </c>
      <c r="E12" s="215"/>
      <c r="F12" s="216" t="s">
        <v>33</v>
      </c>
      <c r="G12" s="217"/>
      <c r="H12" s="218"/>
      <c r="I12" s="219" t="s">
        <v>135</v>
      </c>
      <c r="J12" s="220">
        <f>SUM(O12:AC12)</f>
        <v>9602.5</v>
      </c>
      <c r="K12" s="218"/>
      <c r="L12" s="221">
        <v>44562</v>
      </c>
      <c r="M12" s="221">
        <v>50040</v>
      </c>
      <c r="N12" s="82"/>
      <c r="O12" s="222">
        <f>0.2*$C$71</f>
        <v>835</v>
      </c>
      <c r="P12" s="234">
        <f t="shared" ref="P12:AB12" si="0">0.15*$C$71</f>
        <v>626.25</v>
      </c>
      <c r="Q12" s="234">
        <f t="shared" si="0"/>
        <v>626.25</v>
      </c>
      <c r="R12" s="234">
        <f t="shared" si="0"/>
        <v>626.25</v>
      </c>
      <c r="S12" s="234">
        <f t="shared" si="0"/>
        <v>626.25</v>
      </c>
      <c r="T12" s="235">
        <f t="shared" si="0"/>
        <v>626.25</v>
      </c>
      <c r="U12" s="235">
        <f t="shared" si="0"/>
        <v>626.25</v>
      </c>
      <c r="V12" s="235">
        <f t="shared" si="0"/>
        <v>626.25</v>
      </c>
      <c r="W12" s="235">
        <f t="shared" si="0"/>
        <v>626.25</v>
      </c>
      <c r="X12" s="235">
        <f t="shared" si="0"/>
        <v>626.25</v>
      </c>
      <c r="Y12" s="235">
        <f t="shared" si="0"/>
        <v>626.25</v>
      </c>
      <c r="Z12" s="235">
        <f t="shared" si="0"/>
        <v>626.25</v>
      </c>
      <c r="AA12" s="235">
        <f t="shared" si="0"/>
        <v>626.25</v>
      </c>
      <c r="AB12" s="235">
        <f t="shared" si="0"/>
        <v>626.25</v>
      </c>
      <c r="AC12" s="236">
        <f>0.15*$C$71</f>
        <v>626.25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9602.5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/>
      <c r="B42" s="75"/>
      <c r="C42" s="142" t="s">
        <v>135</v>
      </c>
      <c r="D42" s="142" t="s">
        <v>207</v>
      </c>
      <c r="E42" s="138" t="s">
        <v>77</v>
      </c>
      <c r="F42" s="138" t="s">
        <v>137</v>
      </c>
      <c r="G42" s="138" t="s">
        <v>138</v>
      </c>
      <c r="H42" s="49" t="s">
        <v>136</v>
      </c>
      <c r="I42" s="170" t="s">
        <v>135</v>
      </c>
      <c r="J42" s="171">
        <f t="shared" ref="J42:J48" si="1">SUM(O42:AC42)</f>
        <v>600</v>
      </c>
      <c r="K42" s="79"/>
      <c r="L42" s="81">
        <v>45658</v>
      </c>
      <c r="M42" s="81">
        <v>46022</v>
      </c>
      <c r="N42" s="64" t="s">
        <v>26</v>
      </c>
      <c r="O42" s="1"/>
      <c r="P42" s="289"/>
      <c r="Q42" s="2"/>
      <c r="R42" s="2">
        <v>600</v>
      </c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/>
      <c r="B43" s="75"/>
      <c r="C43" s="130" t="s">
        <v>135</v>
      </c>
      <c r="D43" s="80" t="s">
        <v>206</v>
      </c>
      <c r="E43" s="138" t="s">
        <v>74</v>
      </c>
      <c r="F43" s="138" t="s">
        <v>137</v>
      </c>
      <c r="G43" s="138" t="s">
        <v>102</v>
      </c>
      <c r="H43" s="49" t="s">
        <v>136</v>
      </c>
      <c r="I43" s="170" t="s">
        <v>135</v>
      </c>
      <c r="J43" s="171">
        <f>SUM(O43:AC43)</f>
        <v>1500</v>
      </c>
      <c r="K43" s="79"/>
      <c r="L43" s="81">
        <v>45658</v>
      </c>
      <c r="M43" s="81">
        <v>46022</v>
      </c>
      <c r="N43" s="64" t="s">
        <v>26</v>
      </c>
      <c r="O43" s="1"/>
      <c r="P43" s="2"/>
      <c r="Q43" s="2"/>
      <c r="R43" s="2">
        <v>1500</v>
      </c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/>
      <c r="B44" s="75"/>
      <c r="C44" s="130" t="s">
        <v>135</v>
      </c>
      <c r="D44" s="80" t="s">
        <v>209</v>
      </c>
      <c r="E44" s="138" t="s">
        <v>74</v>
      </c>
      <c r="F44" s="138" t="s">
        <v>137</v>
      </c>
      <c r="G44" s="138" t="s">
        <v>102</v>
      </c>
      <c r="H44" s="49" t="s">
        <v>136</v>
      </c>
      <c r="I44" s="170" t="s">
        <v>135</v>
      </c>
      <c r="J44" s="171">
        <f>SUM(O44:AC44)</f>
        <v>1000</v>
      </c>
      <c r="K44" s="79"/>
      <c r="L44" s="81">
        <v>45658</v>
      </c>
      <c r="M44" s="81">
        <v>46022</v>
      </c>
      <c r="N44" s="64" t="s">
        <v>26</v>
      </c>
      <c r="O44" s="1"/>
      <c r="P44" s="2"/>
      <c r="Q44" s="2"/>
      <c r="R44" s="2">
        <v>1000</v>
      </c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362"/>
      <c r="B45" s="75"/>
      <c r="C45" s="130" t="s">
        <v>140</v>
      </c>
      <c r="D45" s="80" t="s">
        <v>141</v>
      </c>
      <c r="E45" s="138" t="s">
        <v>74</v>
      </c>
      <c r="F45" s="138" t="s">
        <v>137</v>
      </c>
      <c r="G45" s="138" t="s">
        <v>102</v>
      </c>
      <c r="H45" s="79"/>
      <c r="I45" s="170" t="s">
        <v>135</v>
      </c>
      <c r="J45" s="171">
        <f t="shared" ref="J45" si="2">SUM(O45:AC45)</f>
        <v>9600</v>
      </c>
      <c r="K45" s="79"/>
      <c r="L45" s="81">
        <v>46023</v>
      </c>
      <c r="M45" s="81">
        <v>46387</v>
      </c>
      <c r="N45" s="64" t="s">
        <v>26</v>
      </c>
      <c r="O45" s="1"/>
      <c r="P45" s="2"/>
      <c r="Q45" s="2"/>
      <c r="R45" s="2"/>
      <c r="S45" s="2">
        <v>9600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132" customFormat="1" ht="90" x14ac:dyDescent="0.25">
      <c r="A46" s="363"/>
      <c r="B46" s="75"/>
      <c r="C46" s="130" t="s">
        <v>140</v>
      </c>
      <c r="D46" s="80" t="s">
        <v>141</v>
      </c>
      <c r="E46" s="40" t="s">
        <v>74</v>
      </c>
      <c r="F46" s="40" t="s">
        <v>137</v>
      </c>
      <c r="G46" s="40" t="s">
        <v>102</v>
      </c>
      <c r="H46" s="79"/>
      <c r="I46" s="170" t="s">
        <v>135</v>
      </c>
      <c r="J46" s="171">
        <f>SUM(O46:AC46)</f>
        <v>38400</v>
      </c>
      <c r="K46" s="79"/>
      <c r="L46" s="81">
        <v>46388</v>
      </c>
      <c r="M46" s="81">
        <v>47848</v>
      </c>
      <c r="N46" s="131" t="s">
        <v>27</v>
      </c>
      <c r="O46" s="41"/>
      <c r="P46" s="33"/>
      <c r="Q46" s="33"/>
      <c r="R46" s="33"/>
      <c r="S46" s="33"/>
      <c r="T46" s="42">
        <v>9600</v>
      </c>
      <c r="U46" s="42">
        <v>9600</v>
      </c>
      <c r="V46" s="42">
        <v>9600</v>
      </c>
      <c r="W46" s="42">
        <v>9600</v>
      </c>
      <c r="X46" s="42"/>
      <c r="Y46" s="42"/>
      <c r="Z46" s="42"/>
      <c r="AA46" s="42"/>
      <c r="AB46" s="42"/>
      <c r="AC46" s="43"/>
    </row>
    <row r="47" spans="1:29" s="83" customFormat="1" ht="90" x14ac:dyDescent="0.25">
      <c r="A47" s="159"/>
      <c r="B47" s="75"/>
      <c r="C47" s="130" t="s">
        <v>135</v>
      </c>
      <c r="D47" s="80" t="s">
        <v>206</v>
      </c>
      <c r="E47" s="138" t="s">
        <v>74</v>
      </c>
      <c r="F47" s="138" t="s">
        <v>137</v>
      </c>
      <c r="G47" s="138" t="s">
        <v>102</v>
      </c>
      <c r="H47" s="49" t="s">
        <v>136</v>
      </c>
      <c r="I47" s="170" t="s">
        <v>135</v>
      </c>
      <c r="J47" s="171">
        <f>SUM(O47:AC47)</f>
        <v>135210</v>
      </c>
      <c r="K47" s="79"/>
      <c r="L47" s="81">
        <v>46388</v>
      </c>
      <c r="M47" s="81">
        <v>50040</v>
      </c>
      <c r="N47" s="64" t="s">
        <v>27</v>
      </c>
      <c r="O47" s="1"/>
      <c r="P47" s="2"/>
      <c r="Q47" s="2"/>
      <c r="R47" s="2"/>
      <c r="S47" s="2"/>
      <c r="T47" s="3">
        <v>13521</v>
      </c>
      <c r="U47" s="3">
        <v>13521</v>
      </c>
      <c r="V47" s="3">
        <v>13521</v>
      </c>
      <c r="W47" s="3">
        <v>13521</v>
      </c>
      <c r="X47" s="3">
        <v>13521</v>
      </c>
      <c r="Y47" s="3">
        <v>13521</v>
      </c>
      <c r="Z47" s="3">
        <v>13521</v>
      </c>
      <c r="AA47" s="3">
        <v>13521</v>
      </c>
      <c r="AB47" s="3">
        <v>13521</v>
      </c>
      <c r="AC47" s="4">
        <v>13521</v>
      </c>
    </row>
    <row r="48" spans="1:29" s="83" customFormat="1" ht="90" x14ac:dyDescent="0.25">
      <c r="A48" s="159"/>
      <c r="B48" s="75"/>
      <c r="C48" s="130" t="s">
        <v>142</v>
      </c>
      <c r="D48" s="80" t="s">
        <v>143</v>
      </c>
      <c r="E48" s="138" t="s">
        <v>74</v>
      </c>
      <c r="F48" s="138" t="s">
        <v>137</v>
      </c>
      <c r="G48" s="138" t="s">
        <v>102</v>
      </c>
      <c r="H48" s="49" t="s">
        <v>136</v>
      </c>
      <c r="I48" s="170" t="s">
        <v>135</v>
      </c>
      <c r="J48" s="171">
        <f t="shared" si="1"/>
        <v>32500</v>
      </c>
      <c r="K48" s="79"/>
      <c r="L48" s="81">
        <v>47849</v>
      </c>
      <c r="M48" s="81">
        <v>49674</v>
      </c>
      <c r="N48" s="64" t="s">
        <v>27</v>
      </c>
      <c r="O48" s="1"/>
      <c r="P48" s="2"/>
      <c r="Q48" s="2"/>
      <c r="R48" s="2"/>
      <c r="S48" s="2"/>
      <c r="T48" s="3"/>
      <c r="U48" s="3"/>
      <c r="V48" s="3"/>
      <c r="W48" s="3"/>
      <c r="X48" s="3">
        <v>6500</v>
      </c>
      <c r="Y48" s="3">
        <v>6500</v>
      </c>
      <c r="Z48" s="3">
        <v>6500</v>
      </c>
      <c r="AA48" s="3">
        <v>6500</v>
      </c>
      <c r="AB48" s="3">
        <v>6500</v>
      </c>
      <c r="AC48" s="4"/>
    </row>
    <row r="49" spans="1:29" x14ac:dyDescent="0.25">
      <c r="A49" s="158"/>
      <c r="B49" s="72" t="s">
        <v>2</v>
      </c>
      <c r="C49" s="68"/>
      <c r="D49" s="68"/>
      <c r="E49" s="68"/>
      <c r="F49" s="68"/>
      <c r="G49" s="68"/>
      <c r="H49" s="73"/>
      <c r="I49" s="169"/>
      <c r="J49" s="169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x14ac:dyDescent="0.25">
      <c r="A50" s="155"/>
      <c r="B50" s="56"/>
      <c r="C50" s="138"/>
      <c r="D50" s="57"/>
      <c r="E50" s="18"/>
      <c r="F50" s="18"/>
      <c r="G50" s="18"/>
      <c r="H50" s="62"/>
      <c r="I50" s="170"/>
      <c r="J50" s="171"/>
      <c r="K50" s="62"/>
      <c r="L50" s="63"/>
      <c r="M50" s="63"/>
      <c r="N50" s="6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58"/>
      <c r="B51" s="72" t="s">
        <v>3</v>
      </c>
      <c r="C51" s="68"/>
      <c r="D51" s="68"/>
      <c r="E51" s="68"/>
      <c r="F51" s="68"/>
      <c r="G51" s="68"/>
      <c r="H51" s="73"/>
      <c r="I51" s="169"/>
      <c r="J51" s="180"/>
      <c r="K51" s="73"/>
      <c r="L51" s="70"/>
      <c r="M51" s="70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90"/>
    </row>
    <row r="52" spans="1:29" x14ac:dyDescent="0.25">
      <c r="A52" s="155"/>
      <c r="B52" s="56"/>
      <c r="C52" s="112"/>
      <c r="D52" s="57"/>
      <c r="E52" s="18"/>
      <c r="F52" s="18"/>
      <c r="G52" s="18"/>
      <c r="H52" s="62"/>
      <c r="I52" s="170"/>
      <c r="J52" s="171"/>
      <c r="K52" s="62"/>
      <c r="L52" s="63"/>
      <c r="M52" s="63"/>
      <c r="N52" s="6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58"/>
      <c r="B53" s="73" t="s">
        <v>47</v>
      </c>
      <c r="C53" s="68"/>
      <c r="D53" s="68"/>
      <c r="E53" s="68"/>
      <c r="F53" s="68"/>
      <c r="G53" s="68"/>
      <c r="H53" s="73"/>
      <c r="I53" s="169"/>
      <c r="J53" s="169"/>
      <c r="K53" s="73"/>
      <c r="L53" s="70"/>
      <c r="M53" s="70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90"/>
    </row>
    <row r="54" spans="1:29" s="111" customFormat="1" x14ac:dyDescent="0.25">
      <c r="A54" s="164"/>
      <c r="B54" s="113" t="s">
        <v>1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1" customFormat="1" x14ac:dyDescent="0.25">
      <c r="A56" s="164"/>
      <c r="B56" s="113" t="s">
        <v>2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9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3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58"/>
      <c r="B60" s="73" t="s">
        <v>48</v>
      </c>
      <c r="C60" s="68"/>
      <c r="D60" s="68"/>
      <c r="E60" s="68"/>
      <c r="F60" s="68"/>
      <c r="G60" s="68"/>
      <c r="H60" s="73"/>
      <c r="I60" s="169"/>
      <c r="J60" s="169"/>
      <c r="K60" s="73"/>
      <c r="L60" s="70"/>
      <c r="M60" s="70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90"/>
    </row>
    <row r="61" spans="1:29" s="111" customFormat="1" x14ac:dyDescent="0.25">
      <c r="A61" s="164"/>
      <c r="B61" s="113" t="s">
        <v>1</v>
      </c>
      <c r="C61" s="114"/>
      <c r="D61" s="114"/>
      <c r="E61" s="114"/>
      <c r="F61" s="114"/>
      <c r="G61" s="114"/>
      <c r="H61" s="115"/>
      <c r="I61" s="177"/>
      <c r="J61" s="177"/>
      <c r="K61" s="115"/>
      <c r="L61" s="116"/>
      <c r="M61" s="116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8"/>
    </row>
    <row r="62" spans="1:29" x14ac:dyDescent="0.25">
      <c r="A62" s="155"/>
      <c r="B62" s="56"/>
      <c r="C62" s="57"/>
      <c r="D62" s="57"/>
      <c r="E62" s="57"/>
      <c r="F62" s="57"/>
      <c r="G62" s="57"/>
      <c r="H62" s="62"/>
      <c r="I62" s="170"/>
      <c r="J62" s="170"/>
      <c r="K62" s="62"/>
      <c r="L62" s="63"/>
      <c r="M62" s="63"/>
      <c r="N62" s="104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1" customFormat="1" x14ac:dyDescent="0.25">
      <c r="A63" s="164"/>
      <c r="B63" s="113" t="s">
        <v>2</v>
      </c>
      <c r="C63" s="114"/>
      <c r="D63" s="114"/>
      <c r="E63" s="114"/>
      <c r="F63" s="114"/>
      <c r="G63" s="114"/>
      <c r="H63" s="115"/>
      <c r="I63" s="177"/>
      <c r="J63" s="177"/>
      <c r="K63" s="115"/>
      <c r="L63" s="116"/>
      <c r="M63" s="116"/>
      <c r="N63" s="119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8"/>
    </row>
    <row r="64" spans="1:29" s="83" customFormat="1" ht="75" x14ac:dyDescent="0.25">
      <c r="A64" s="159"/>
      <c r="B64" s="75"/>
      <c r="C64" s="76" t="s">
        <v>146</v>
      </c>
      <c r="D64" s="78" t="s">
        <v>147</v>
      </c>
      <c r="E64" s="138" t="s">
        <v>120</v>
      </c>
      <c r="F64" s="138" t="s">
        <v>148</v>
      </c>
      <c r="G64" s="139" t="s">
        <v>149</v>
      </c>
      <c r="H64" s="79"/>
      <c r="I64" s="170" t="s">
        <v>135</v>
      </c>
      <c r="J64" s="171">
        <f>SUM(O64:AC64)</f>
        <v>1500</v>
      </c>
      <c r="K64" s="79"/>
      <c r="L64" s="81">
        <v>47119</v>
      </c>
      <c r="M64" s="81">
        <v>47483</v>
      </c>
      <c r="N64" s="82" t="s">
        <v>27</v>
      </c>
      <c r="O64" s="1"/>
      <c r="P64" s="2"/>
      <c r="Q64" s="2"/>
      <c r="R64" s="2"/>
      <c r="S64" s="2"/>
      <c r="T64" s="3"/>
      <c r="U64" s="3"/>
      <c r="V64" s="3">
        <v>1500</v>
      </c>
      <c r="W64" s="3"/>
      <c r="X64" s="3"/>
      <c r="Y64" s="3"/>
      <c r="Z64" s="3"/>
      <c r="AA64" s="3"/>
      <c r="AB64" s="3"/>
      <c r="AC64" s="4"/>
    </row>
    <row r="65" spans="1:29" s="111" customFormat="1" ht="15.75" thickBot="1" x14ac:dyDescent="0.3">
      <c r="A65" s="237"/>
      <c r="B65" s="238" t="s">
        <v>3</v>
      </c>
      <c r="C65" s="239"/>
      <c r="D65" s="239"/>
      <c r="E65" s="239"/>
      <c r="F65" s="239"/>
      <c r="G65" s="239"/>
      <c r="H65" s="240"/>
      <c r="I65" s="241"/>
      <c r="J65" s="241"/>
      <c r="K65" s="240"/>
      <c r="L65" s="242"/>
      <c r="M65" s="242"/>
      <c r="N65" s="243"/>
      <c r="O65" s="240"/>
      <c r="P65" s="240"/>
      <c r="Q65" s="240"/>
      <c r="R65" s="240"/>
      <c r="S65" s="240"/>
      <c r="T65" s="240"/>
      <c r="U65" s="240"/>
      <c r="V65" s="240"/>
      <c r="W65" s="240"/>
      <c r="X65" s="240"/>
      <c r="Y65" s="240"/>
      <c r="Z65" s="240"/>
      <c r="AA65" s="240"/>
      <c r="AB65" s="240"/>
      <c r="AC65" s="244"/>
    </row>
    <row r="66" spans="1:29" ht="15.75" thickBot="1" x14ac:dyDescent="0.3">
      <c r="A66" s="125"/>
      <c r="B66" s="126" t="s">
        <v>0</v>
      </c>
      <c r="C66" s="127"/>
      <c r="D66" s="127"/>
      <c r="E66" s="127"/>
      <c r="F66" s="127"/>
      <c r="G66" s="127"/>
      <c r="H66" s="128"/>
      <c r="I66" s="179"/>
      <c r="J66" s="179">
        <f>SUM(J42:J65)</f>
        <v>220310</v>
      </c>
      <c r="K66" s="128"/>
      <c r="L66" s="129"/>
      <c r="M66" s="129"/>
      <c r="N66" s="99"/>
      <c r="O66" s="29"/>
      <c r="P66" s="30"/>
      <c r="Q66" s="30"/>
      <c r="R66" s="30"/>
      <c r="S66" s="30"/>
      <c r="T66" s="31"/>
      <c r="U66" s="31"/>
      <c r="V66" s="31"/>
      <c r="W66" s="31"/>
      <c r="X66" s="31"/>
      <c r="Y66" s="31"/>
      <c r="Z66" s="31"/>
      <c r="AA66" s="31"/>
      <c r="AB66" s="31"/>
      <c r="AC66" s="32"/>
    </row>
    <row r="67" spans="1:29" s="147" customFormat="1" ht="15.75" thickBot="1" x14ac:dyDescent="0.3">
      <c r="A67" s="145"/>
      <c r="B67" s="97" t="s">
        <v>0</v>
      </c>
      <c r="C67" s="97"/>
      <c r="D67" s="97"/>
      <c r="E67" s="97"/>
      <c r="F67" s="97"/>
      <c r="G67" s="97"/>
      <c r="H67" s="97"/>
      <c r="I67" s="174"/>
      <c r="J67" s="174">
        <f>J20+J37+J66</f>
        <v>229912.5</v>
      </c>
      <c r="K67" s="181">
        <f>C71</f>
        <v>4175</v>
      </c>
      <c r="L67" s="97"/>
      <c r="M67" s="97"/>
      <c r="N67" s="146"/>
      <c r="O67" s="13">
        <f t="shared" ref="O67:AC67" si="3">SUM(O11:O66)</f>
        <v>835</v>
      </c>
      <c r="P67" s="14">
        <f t="shared" si="3"/>
        <v>626.25</v>
      </c>
      <c r="Q67" s="14">
        <f t="shared" si="3"/>
        <v>626.25</v>
      </c>
      <c r="R67" s="14">
        <f t="shared" si="3"/>
        <v>3726.25</v>
      </c>
      <c r="S67" s="14">
        <f t="shared" si="3"/>
        <v>10226.25</v>
      </c>
      <c r="T67" s="15">
        <f t="shared" si="3"/>
        <v>23747.25</v>
      </c>
      <c r="U67" s="15">
        <f t="shared" si="3"/>
        <v>23747.25</v>
      </c>
      <c r="V67" s="15">
        <f t="shared" si="3"/>
        <v>25247.25</v>
      </c>
      <c r="W67" s="15">
        <f t="shared" si="3"/>
        <v>23747.25</v>
      </c>
      <c r="X67" s="15">
        <f t="shared" si="3"/>
        <v>20647.25</v>
      </c>
      <c r="Y67" s="15">
        <f t="shared" si="3"/>
        <v>20647.25</v>
      </c>
      <c r="Z67" s="15">
        <f t="shared" si="3"/>
        <v>20647.25</v>
      </c>
      <c r="AA67" s="15">
        <f t="shared" si="3"/>
        <v>20647.25</v>
      </c>
      <c r="AB67" s="15">
        <f t="shared" si="3"/>
        <v>20647.25</v>
      </c>
      <c r="AC67" s="16">
        <f t="shared" si="3"/>
        <v>14147.25</v>
      </c>
    </row>
    <row r="68" spans="1:29" ht="15.75" x14ac:dyDescent="0.25">
      <c r="K68" s="148" t="s">
        <v>249</v>
      </c>
    </row>
    <row r="69" spans="1:29" s="54" customFormat="1" ht="15.75" x14ac:dyDescent="0.25">
      <c r="K69" s="150"/>
    </row>
    <row r="70" spans="1:29" s="54" customFormat="1" ht="60" x14ac:dyDescent="0.25">
      <c r="A70" s="5"/>
      <c r="B70" s="6" t="s">
        <v>220</v>
      </c>
      <c r="C70" s="6" t="s">
        <v>34</v>
      </c>
      <c r="D70" s="6" t="s">
        <v>221</v>
      </c>
      <c r="K70" s="150"/>
    </row>
    <row r="71" spans="1:29" s="54" customFormat="1" ht="15.75" x14ac:dyDescent="0.25">
      <c r="A71" s="7" t="s">
        <v>35</v>
      </c>
      <c r="B71" s="204">
        <f>SUM(O67)</f>
        <v>835</v>
      </c>
      <c r="C71" s="8">
        <v>4175</v>
      </c>
      <c r="D71" s="205" t="s">
        <v>250</v>
      </c>
      <c r="K71" s="150"/>
    </row>
    <row r="72" spans="1:29" s="54" customFormat="1" ht="15.75" x14ac:dyDescent="0.25">
      <c r="A72" s="7" t="s">
        <v>36</v>
      </c>
      <c r="B72" s="204">
        <f>SUM(P67:S67)</f>
        <v>15205</v>
      </c>
      <c r="C72" s="8">
        <f>C71*4</f>
        <v>16700</v>
      </c>
      <c r="D72" s="205" t="s">
        <v>251</v>
      </c>
      <c r="K72" s="150"/>
    </row>
    <row r="73" spans="1:29" s="54" customFormat="1" ht="15.75" thickBot="1" x14ac:dyDescent="0.3">
      <c r="A73" s="9" t="s">
        <v>37</v>
      </c>
      <c r="B73" s="10">
        <f>SUM(T67:AC67)</f>
        <v>213872.5</v>
      </c>
      <c r="C73" s="10">
        <f>C71*10</f>
        <v>41750</v>
      </c>
      <c r="D73" s="206" t="s">
        <v>252</v>
      </c>
    </row>
    <row r="74" spans="1:29" s="54" customFormat="1" x14ac:dyDescent="0.25">
      <c r="A74" s="11"/>
      <c r="B74" s="12"/>
      <c r="C74" s="12"/>
    </row>
    <row r="77" spans="1:29" x14ac:dyDescent="0.25">
      <c r="B77" s="152"/>
    </row>
    <row r="78" spans="1:29" x14ac:dyDescent="0.25">
      <c r="B78" s="153"/>
    </row>
    <row r="79" spans="1:29" x14ac:dyDescent="0.25">
      <c r="B79" s="153"/>
    </row>
    <row r="80" spans="1:29" x14ac:dyDescent="0.25">
      <c r="B80" s="153"/>
    </row>
    <row r="81" spans="2:2" x14ac:dyDescent="0.25">
      <c r="B81" s="153"/>
    </row>
    <row r="83" spans="2:2" x14ac:dyDescent="0.25">
      <c r="B83" s="154"/>
    </row>
    <row r="91" spans="2:2" x14ac:dyDescent="0.25">
      <c r="B91" s="154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45:A46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5"/>
  <sheetViews>
    <sheetView topLeftCell="A25" zoomScale="60" zoomScaleNormal="60" workbookViewId="0">
      <selection activeCell="A53" sqref="A53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140625" style="52" customWidth="1"/>
    <col min="10" max="11" width="14" style="52" customWidth="1"/>
    <col min="12" max="13" width="14" style="52" bestFit="1" customWidth="1"/>
    <col min="14" max="14" width="15" style="52" customWidth="1"/>
    <col min="15" max="15" width="13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180</v>
      </c>
      <c r="L3" s="336"/>
      <c r="M3" s="336"/>
      <c r="N3" s="336"/>
      <c r="O3" s="336"/>
      <c r="P3" s="336"/>
      <c r="Q3" s="336"/>
      <c r="R3" s="336" t="s">
        <v>199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181</v>
      </c>
      <c r="D12" s="213" t="s">
        <v>130</v>
      </c>
      <c r="E12" s="215"/>
      <c r="F12" s="216" t="s">
        <v>33</v>
      </c>
      <c r="G12" s="217"/>
      <c r="H12" s="218"/>
      <c r="I12" s="219" t="s">
        <v>181</v>
      </c>
      <c r="J12" s="220">
        <f t="shared" ref="J12" si="0">SUM(O12:AC12)</f>
        <v>4298.6999999999989</v>
      </c>
      <c r="K12" s="218"/>
      <c r="L12" s="221">
        <v>44562</v>
      </c>
      <c r="M12" s="221">
        <v>50040</v>
      </c>
      <c r="N12" s="82"/>
      <c r="O12" s="222">
        <f>0.2*$C$65</f>
        <v>373.8</v>
      </c>
      <c r="P12" s="234">
        <f t="shared" ref="P12:AB12" si="1">0.15*$C$65</f>
        <v>280.34999999999997</v>
      </c>
      <c r="Q12" s="234">
        <f t="shared" si="1"/>
        <v>280.34999999999997</v>
      </c>
      <c r="R12" s="234">
        <f t="shared" si="1"/>
        <v>280.34999999999997</v>
      </c>
      <c r="S12" s="234">
        <f t="shared" si="1"/>
        <v>280.34999999999997</v>
      </c>
      <c r="T12" s="235">
        <f t="shared" si="1"/>
        <v>280.34999999999997</v>
      </c>
      <c r="U12" s="235">
        <f t="shared" si="1"/>
        <v>280.34999999999997</v>
      </c>
      <c r="V12" s="235">
        <f t="shared" si="1"/>
        <v>280.34999999999997</v>
      </c>
      <c r="W12" s="235">
        <f t="shared" si="1"/>
        <v>280.34999999999997</v>
      </c>
      <c r="X12" s="235">
        <f t="shared" si="1"/>
        <v>280.34999999999997</v>
      </c>
      <c r="Y12" s="235">
        <f t="shared" si="1"/>
        <v>280.34999999999997</v>
      </c>
      <c r="Z12" s="235">
        <f t="shared" si="1"/>
        <v>280.34999999999997</v>
      </c>
      <c r="AA12" s="235">
        <f t="shared" si="1"/>
        <v>280.34999999999997</v>
      </c>
      <c r="AB12" s="235">
        <f t="shared" si="1"/>
        <v>280.34999999999997</v>
      </c>
      <c r="AC12" s="225">
        <f>0.15*$C$65</f>
        <v>280.34999999999997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4298.6999999999989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254"/>
      <c r="P42" s="135"/>
      <c r="Q42" s="135"/>
      <c r="R42" s="135"/>
      <c r="S42" s="135"/>
      <c r="T42" s="136"/>
      <c r="U42" s="136"/>
      <c r="V42" s="136"/>
      <c r="W42" s="136"/>
      <c r="X42" s="136"/>
      <c r="Y42" s="136"/>
      <c r="Z42" s="136"/>
      <c r="AA42" s="136"/>
      <c r="AB42" s="136"/>
      <c r="AC42" s="137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38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s="83" customFormat="1" ht="105" x14ac:dyDescent="0.25">
      <c r="A51" s="201"/>
      <c r="B51" s="75"/>
      <c r="C51" s="76" t="s">
        <v>182</v>
      </c>
      <c r="D51" s="78" t="s">
        <v>211</v>
      </c>
      <c r="E51" s="138" t="s">
        <v>92</v>
      </c>
      <c r="F51" s="138" t="s">
        <v>144</v>
      </c>
      <c r="G51" s="138" t="s">
        <v>145</v>
      </c>
      <c r="H51" s="79"/>
      <c r="I51" s="170" t="s">
        <v>205</v>
      </c>
      <c r="J51" s="171">
        <f t="shared" ref="J51" si="2">SUM(O51:AC51)</f>
        <v>2213</v>
      </c>
      <c r="K51" s="79"/>
      <c r="L51" s="81">
        <v>45292</v>
      </c>
      <c r="M51" s="81">
        <v>46022</v>
      </c>
      <c r="N51" s="82" t="s">
        <v>26</v>
      </c>
      <c r="O51" s="1"/>
      <c r="P51" s="2"/>
      <c r="Q51" s="2">
        <v>1080</v>
      </c>
      <c r="R51" s="2">
        <v>1133</v>
      </c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ht="120" x14ac:dyDescent="0.25">
      <c r="A53" s="200"/>
      <c r="B53" s="75"/>
      <c r="C53" s="76" t="s">
        <v>182</v>
      </c>
      <c r="D53" s="78" t="s">
        <v>215</v>
      </c>
      <c r="E53" s="143" t="s">
        <v>81</v>
      </c>
      <c r="F53" s="138" t="s">
        <v>183</v>
      </c>
      <c r="G53" s="184" t="s">
        <v>105</v>
      </c>
      <c r="H53" s="79"/>
      <c r="I53" s="170" t="s">
        <v>205</v>
      </c>
      <c r="J53" s="171">
        <f t="shared" ref="J53" si="3">SUM(O53:AC53)</f>
        <v>1824</v>
      </c>
      <c r="K53" s="79"/>
      <c r="L53" s="81">
        <v>45292</v>
      </c>
      <c r="M53" s="81">
        <v>46022</v>
      </c>
      <c r="N53" s="82" t="s">
        <v>26</v>
      </c>
      <c r="O53" s="1"/>
      <c r="P53" s="2"/>
      <c r="Q53" s="2">
        <v>1452</v>
      </c>
      <c r="R53" s="2">
        <v>372</v>
      </c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4037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8335.6999999999989</v>
      </c>
      <c r="K61" s="181">
        <f>C65</f>
        <v>1869</v>
      </c>
      <c r="L61" s="97"/>
      <c r="M61" s="97"/>
      <c r="N61" s="146"/>
      <c r="O61" s="13">
        <f t="shared" ref="O61:AC61" si="4">SUM(O11:O60)</f>
        <v>373.8</v>
      </c>
      <c r="P61" s="14">
        <f t="shared" si="4"/>
        <v>280.34999999999997</v>
      </c>
      <c r="Q61" s="14">
        <f t="shared" si="4"/>
        <v>2812.35</v>
      </c>
      <c r="R61" s="14">
        <f t="shared" si="4"/>
        <v>1785.35</v>
      </c>
      <c r="S61" s="14">
        <f t="shared" si="4"/>
        <v>280.34999999999997</v>
      </c>
      <c r="T61" s="15">
        <f t="shared" si="4"/>
        <v>280.34999999999997</v>
      </c>
      <c r="U61" s="15">
        <f t="shared" si="4"/>
        <v>280.34999999999997</v>
      </c>
      <c r="V61" s="15">
        <f t="shared" si="4"/>
        <v>280.34999999999997</v>
      </c>
      <c r="W61" s="15">
        <f t="shared" si="4"/>
        <v>280.34999999999997</v>
      </c>
      <c r="X61" s="15">
        <f t="shared" si="4"/>
        <v>280.34999999999997</v>
      </c>
      <c r="Y61" s="15">
        <f t="shared" si="4"/>
        <v>280.34999999999997</v>
      </c>
      <c r="Z61" s="15">
        <f t="shared" si="4"/>
        <v>280.34999999999997</v>
      </c>
      <c r="AA61" s="15">
        <f t="shared" si="4"/>
        <v>280.34999999999997</v>
      </c>
      <c r="AB61" s="15">
        <f t="shared" si="4"/>
        <v>280.34999999999997</v>
      </c>
      <c r="AC61" s="16">
        <f t="shared" si="4"/>
        <v>280.34999999999997</v>
      </c>
    </row>
    <row r="62" spans="1:29" ht="15.75" x14ac:dyDescent="0.25">
      <c r="K62" s="148" t="s">
        <v>249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220</v>
      </c>
      <c r="C64" s="6" t="s">
        <v>34</v>
      </c>
      <c r="D64" s="6" t="s">
        <v>221</v>
      </c>
      <c r="K64" s="150"/>
    </row>
    <row r="65" spans="1:11" s="54" customFormat="1" ht="15.75" x14ac:dyDescent="0.25">
      <c r="A65" s="7" t="s">
        <v>35</v>
      </c>
      <c r="B65" s="204">
        <f>SUM(O61)</f>
        <v>373.8</v>
      </c>
      <c r="C65" s="8">
        <v>1869</v>
      </c>
      <c r="D65" s="205" t="s">
        <v>250</v>
      </c>
      <c r="K65" s="150"/>
    </row>
    <row r="66" spans="1:11" s="54" customFormat="1" ht="15.75" x14ac:dyDescent="0.25">
      <c r="A66" s="7" t="s">
        <v>36</v>
      </c>
      <c r="B66" s="204">
        <f>SUM(P61:S61)</f>
        <v>5158.3999999999996</v>
      </c>
      <c r="C66" s="8">
        <f>C65*4</f>
        <v>7476</v>
      </c>
      <c r="D66" s="205" t="s">
        <v>251</v>
      </c>
      <c r="K66" s="150"/>
    </row>
    <row r="67" spans="1:11" s="54" customFormat="1" ht="15.75" thickBot="1" x14ac:dyDescent="0.3">
      <c r="A67" s="9" t="s">
        <v>37</v>
      </c>
      <c r="B67" s="10">
        <f>SUM(T61:AC61)</f>
        <v>2803.4999999999995</v>
      </c>
      <c r="C67" s="10">
        <f>C65*10</f>
        <v>18690</v>
      </c>
      <c r="D67" s="206" t="s">
        <v>252</v>
      </c>
    </row>
    <row r="68" spans="1:11" s="54" customFormat="1" x14ac:dyDescent="0.25">
      <c r="A68" s="11"/>
      <c r="B68" s="12"/>
      <c r="C68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4"/>
  <sheetViews>
    <sheetView topLeftCell="A19" zoomScale="60" zoomScaleNormal="60" workbookViewId="0">
      <selection activeCell="A49" sqref="A49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54</v>
      </c>
      <c r="L3" s="336"/>
      <c r="M3" s="336"/>
      <c r="N3" s="336"/>
      <c r="O3" s="336"/>
      <c r="P3" s="336"/>
      <c r="Q3" s="336"/>
      <c r="R3" s="336" t="s">
        <v>194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55</v>
      </c>
      <c r="D12" s="213" t="s">
        <v>130</v>
      </c>
      <c r="E12" s="215"/>
      <c r="F12" s="216" t="s">
        <v>33</v>
      </c>
      <c r="G12" s="217"/>
      <c r="H12" s="218"/>
      <c r="I12" s="219" t="s">
        <v>55</v>
      </c>
      <c r="J12" s="220">
        <f t="shared" ref="J12" si="0">SUM(O12:AC12)</f>
        <v>9586.4</v>
      </c>
      <c r="K12" s="218"/>
      <c r="L12" s="221">
        <v>44562</v>
      </c>
      <c r="M12" s="221">
        <v>50040</v>
      </c>
      <c r="N12" s="82"/>
      <c r="O12" s="222">
        <f>0.2*$C$65</f>
        <v>833.6</v>
      </c>
      <c r="P12" s="234">
        <f t="shared" ref="P12:AB12" si="1">0.15*$C$65</f>
        <v>625.19999999999993</v>
      </c>
      <c r="Q12" s="234">
        <f t="shared" si="1"/>
        <v>625.19999999999993</v>
      </c>
      <c r="R12" s="234">
        <f t="shared" si="1"/>
        <v>625.19999999999993</v>
      </c>
      <c r="S12" s="234">
        <f t="shared" si="1"/>
        <v>625.19999999999993</v>
      </c>
      <c r="T12" s="235">
        <f t="shared" si="1"/>
        <v>625.19999999999993</v>
      </c>
      <c r="U12" s="235">
        <f t="shared" si="1"/>
        <v>625.19999999999993</v>
      </c>
      <c r="V12" s="235">
        <f t="shared" si="1"/>
        <v>625.19999999999993</v>
      </c>
      <c r="W12" s="235">
        <f t="shared" si="1"/>
        <v>625.19999999999993</v>
      </c>
      <c r="X12" s="235">
        <f t="shared" si="1"/>
        <v>625.19999999999993</v>
      </c>
      <c r="Y12" s="235">
        <f t="shared" si="1"/>
        <v>625.19999999999993</v>
      </c>
      <c r="Z12" s="235">
        <f t="shared" si="1"/>
        <v>625.19999999999993</v>
      </c>
      <c r="AA12" s="235">
        <f t="shared" si="1"/>
        <v>625.19999999999993</v>
      </c>
      <c r="AB12" s="235">
        <f t="shared" si="1"/>
        <v>625.19999999999993</v>
      </c>
      <c r="AC12" s="225">
        <f>0.15*$C$65</f>
        <v>625.19999999999993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9586.4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9"/>
      <c r="B42" s="56"/>
      <c r="C42" s="130"/>
      <c r="D42" s="80"/>
      <c r="E42" s="40"/>
      <c r="F42" s="40"/>
      <c r="G42" s="40"/>
      <c r="H42" s="109"/>
      <c r="I42" s="170"/>
      <c r="J42" s="171"/>
      <c r="K42" s="62"/>
      <c r="L42" s="110"/>
      <c r="M42" s="81"/>
      <c r="N42" s="134"/>
      <c r="O42" s="44"/>
      <c r="P42" s="33"/>
      <c r="Q42" s="135"/>
      <c r="R42" s="135"/>
      <c r="S42" s="135"/>
      <c r="T42" s="136"/>
      <c r="U42" s="136"/>
      <c r="V42" s="136"/>
      <c r="W42" s="136"/>
      <c r="X42" s="136"/>
      <c r="Y42" s="136"/>
      <c r="Z42" s="136"/>
      <c r="AA42" s="136"/>
      <c r="AB42" s="136"/>
      <c r="AC42" s="137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ht="90" x14ac:dyDescent="0.25">
      <c r="A49" s="159">
        <v>20</v>
      </c>
      <c r="B49" s="75"/>
      <c r="C49" s="80" t="s">
        <v>258</v>
      </c>
      <c r="D49" s="133" t="s">
        <v>257</v>
      </c>
      <c r="E49" s="133" t="s">
        <v>278</v>
      </c>
      <c r="F49" s="133" t="s">
        <v>115</v>
      </c>
      <c r="G49" s="133" t="s">
        <v>116</v>
      </c>
      <c r="H49" s="79"/>
      <c r="I49" s="170" t="s">
        <v>55</v>
      </c>
      <c r="J49" s="170">
        <f>SUM(O49:AC49)</f>
        <v>400</v>
      </c>
      <c r="K49" s="62"/>
      <c r="L49" s="81">
        <v>44562</v>
      </c>
      <c r="M49" s="81">
        <v>44926</v>
      </c>
      <c r="N49" s="64" t="s">
        <v>25</v>
      </c>
      <c r="O49" s="1">
        <v>400</v>
      </c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400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9986.4</v>
      </c>
      <c r="K61" s="181">
        <f>C65</f>
        <v>4168</v>
      </c>
      <c r="L61" s="97"/>
      <c r="M61" s="97"/>
      <c r="N61" s="146"/>
      <c r="O61" s="13">
        <f t="shared" ref="O61:AC61" si="2">SUM(O12:O60)</f>
        <v>1233.5999999999999</v>
      </c>
      <c r="P61" s="14">
        <f t="shared" si="2"/>
        <v>625.19999999999993</v>
      </c>
      <c r="Q61" s="14">
        <f t="shared" si="2"/>
        <v>625.19999999999993</v>
      </c>
      <c r="R61" s="14">
        <f t="shared" si="2"/>
        <v>625.19999999999993</v>
      </c>
      <c r="S61" s="14">
        <f t="shared" si="2"/>
        <v>625.19999999999993</v>
      </c>
      <c r="T61" s="15">
        <f t="shared" si="2"/>
        <v>625.19999999999993</v>
      </c>
      <c r="U61" s="15">
        <f t="shared" si="2"/>
        <v>625.19999999999993</v>
      </c>
      <c r="V61" s="15">
        <f t="shared" si="2"/>
        <v>625.19999999999993</v>
      </c>
      <c r="W61" s="15">
        <f t="shared" si="2"/>
        <v>625.19999999999993</v>
      </c>
      <c r="X61" s="15">
        <f t="shared" si="2"/>
        <v>625.19999999999993</v>
      </c>
      <c r="Y61" s="15">
        <f t="shared" si="2"/>
        <v>625.19999999999993</v>
      </c>
      <c r="Z61" s="15">
        <f t="shared" si="2"/>
        <v>625.19999999999993</v>
      </c>
      <c r="AA61" s="15">
        <f t="shared" si="2"/>
        <v>625.19999999999993</v>
      </c>
      <c r="AB61" s="15">
        <f t="shared" si="2"/>
        <v>625.19999999999993</v>
      </c>
      <c r="AC61" s="16">
        <f t="shared" si="2"/>
        <v>625.19999999999993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249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220</v>
      </c>
      <c r="C64" s="6" t="s">
        <v>34</v>
      </c>
      <c r="D64" s="6" t="s">
        <v>221</v>
      </c>
      <c r="K64" s="150"/>
    </row>
    <row r="65" spans="1:11" s="54" customFormat="1" ht="15.75" x14ac:dyDescent="0.25">
      <c r="A65" s="7" t="s">
        <v>35</v>
      </c>
      <c r="B65" s="204">
        <f>SUM(O61)</f>
        <v>1233.5999999999999</v>
      </c>
      <c r="C65" s="8">
        <v>4168</v>
      </c>
      <c r="D65" s="205" t="s">
        <v>250</v>
      </c>
      <c r="K65" s="150"/>
    </row>
    <row r="66" spans="1:11" s="54" customFormat="1" ht="15.75" x14ac:dyDescent="0.25">
      <c r="A66" s="7" t="s">
        <v>36</v>
      </c>
      <c r="B66" s="204">
        <f>SUM(P61:S61)</f>
        <v>2500.7999999999997</v>
      </c>
      <c r="C66" s="8">
        <f>C65*4</f>
        <v>16672</v>
      </c>
      <c r="D66" s="205" t="s">
        <v>251</v>
      </c>
      <c r="K66" s="150"/>
    </row>
    <row r="67" spans="1:11" s="54" customFormat="1" ht="15.75" thickBot="1" x14ac:dyDescent="0.3">
      <c r="A67" s="9" t="s">
        <v>37</v>
      </c>
      <c r="B67" s="10">
        <f>SUM(T61:AC61)</f>
        <v>6251.9999999999991</v>
      </c>
      <c r="C67" s="10">
        <f>C65*10</f>
        <v>41680</v>
      </c>
      <c r="D67" s="206" t="s">
        <v>252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21:C21"/>
    <mergeCell ref="A38:C38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topLeftCell="A16" zoomScale="60" zoomScaleNormal="60" workbookViewId="0">
      <selection activeCell="A51" sqref="A51:A53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150</v>
      </c>
      <c r="L3" s="336"/>
      <c r="M3" s="336"/>
      <c r="N3" s="336"/>
      <c r="O3" s="336"/>
      <c r="P3" s="336"/>
      <c r="Q3" s="336"/>
      <c r="R3" s="336" t="s">
        <v>162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151</v>
      </c>
      <c r="D12" s="213" t="s">
        <v>130</v>
      </c>
      <c r="E12" s="215"/>
      <c r="F12" s="216" t="s">
        <v>33</v>
      </c>
      <c r="G12" s="217"/>
      <c r="H12" s="218"/>
      <c r="I12" s="219" t="s">
        <v>151</v>
      </c>
      <c r="J12" s="220">
        <f t="shared" ref="J12" si="0">SUM(O12:AC12)</f>
        <v>3797.3000000000011</v>
      </c>
      <c r="K12" s="218"/>
      <c r="L12" s="221">
        <v>44562</v>
      </c>
      <c r="M12" s="221">
        <v>50040</v>
      </c>
      <c r="N12" s="82"/>
      <c r="O12" s="222">
        <f>0.2*$C$65</f>
        <v>330.20000000000005</v>
      </c>
      <c r="P12" s="234">
        <f t="shared" ref="P12:AB12" si="1">0.15*$C$65</f>
        <v>247.64999999999998</v>
      </c>
      <c r="Q12" s="234">
        <f t="shared" si="1"/>
        <v>247.64999999999998</v>
      </c>
      <c r="R12" s="234">
        <f t="shared" si="1"/>
        <v>247.64999999999998</v>
      </c>
      <c r="S12" s="234">
        <f t="shared" si="1"/>
        <v>247.64999999999998</v>
      </c>
      <c r="T12" s="235">
        <f t="shared" si="1"/>
        <v>247.64999999999998</v>
      </c>
      <c r="U12" s="235">
        <f t="shared" si="1"/>
        <v>247.64999999999998</v>
      </c>
      <c r="V12" s="235">
        <f t="shared" si="1"/>
        <v>247.64999999999998</v>
      </c>
      <c r="W12" s="235">
        <f t="shared" si="1"/>
        <v>247.64999999999998</v>
      </c>
      <c r="X12" s="235">
        <f t="shared" si="1"/>
        <v>247.64999999999998</v>
      </c>
      <c r="Y12" s="235">
        <f t="shared" si="1"/>
        <v>247.64999999999998</v>
      </c>
      <c r="Z12" s="235">
        <f t="shared" si="1"/>
        <v>247.64999999999998</v>
      </c>
      <c r="AA12" s="235">
        <f t="shared" si="1"/>
        <v>247.64999999999998</v>
      </c>
      <c r="AB12" s="235">
        <f t="shared" si="1"/>
        <v>247.64999999999998</v>
      </c>
      <c r="AC12" s="225">
        <f>0.15*$C$65</f>
        <v>247.64999999999998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3797.3000000000011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x14ac:dyDescent="0.25">
      <c r="A42" s="159"/>
      <c r="B42" s="75"/>
      <c r="C42" s="130"/>
      <c r="D42" s="196"/>
      <c r="E42" s="138"/>
      <c r="F42" s="138"/>
      <c r="G42" s="138"/>
      <c r="H42" s="49"/>
      <c r="I42" s="170"/>
      <c r="J42" s="171"/>
      <c r="K42" s="79"/>
      <c r="L42" s="81"/>
      <c r="M42" s="81"/>
      <c r="N42" s="64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3797.3000000000011</v>
      </c>
      <c r="K61" s="181">
        <f>C65</f>
        <v>1651</v>
      </c>
      <c r="L61" s="97"/>
      <c r="M61" s="97"/>
      <c r="N61" s="146"/>
      <c r="O61" s="13">
        <f t="shared" ref="O61:AC61" si="2">SUM(O12:O60)</f>
        <v>330.20000000000005</v>
      </c>
      <c r="P61" s="14">
        <f t="shared" si="2"/>
        <v>247.64999999999998</v>
      </c>
      <c r="Q61" s="14">
        <f t="shared" si="2"/>
        <v>247.64999999999998</v>
      </c>
      <c r="R61" s="14">
        <f t="shared" si="2"/>
        <v>247.64999999999998</v>
      </c>
      <c r="S61" s="14">
        <f t="shared" si="2"/>
        <v>247.64999999999998</v>
      </c>
      <c r="T61" s="15">
        <f t="shared" si="2"/>
        <v>247.64999999999998</v>
      </c>
      <c r="U61" s="15">
        <f t="shared" si="2"/>
        <v>247.64999999999998</v>
      </c>
      <c r="V61" s="15">
        <f t="shared" si="2"/>
        <v>247.64999999999998</v>
      </c>
      <c r="W61" s="15">
        <f t="shared" si="2"/>
        <v>247.64999999999998</v>
      </c>
      <c r="X61" s="15">
        <f t="shared" si="2"/>
        <v>247.64999999999998</v>
      </c>
      <c r="Y61" s="15">
        <f t="shared" si="2"/>
        <v>247.64999999999998</v>
      </c>
      <c r="Z61" s="15">
        <f t="shared" si="2"/>
        <v>247.64999999999998</v>
      </c>
      <c r="AA61" s="15">
        <f t="shared" si="2"/>
        <v>247.64999999999998</v>
      </c>
      <c r="AB61" s="15">
        <f t="shared" si="2"/>
        <v>247.64999999999998</v>
      </c>
      <c r="AC61" s="16">
        <f t="shared" si="2"/>
        <v>247.64999999999998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249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220</v>
      </c>
      <c r="C64" s="6" t="s">
        <v>34</v>
      </c>
      <c r="D64" s="6" t="s">
        <v>221</v>
      </c>
      <c r="K64" s="150"/>
    </row>
    <row r="65" spans="1:11" s="54" customFormat="1" ht="15.75" x14ac:dyDescent="0.25">
      <c r="A65" s="7" t="s">
        <v>35</v>
      </c>
      <c r="B65" s="204">
        <f>SUM(O61)</f>
        <v>330.20000000000005</v>
      </c>
      <c r="C65" s="8">
        <v>1651</v>
      </c>
      <c r="D65" s="205" t="s">
        <v>250</v>
      </c>
      <c r="K65" s="150"/>
    </row>
    <row r="66" spans="1:11" s="54" customFormat="1" ht="15.75" x14ac:dyDescent="0.25">
      <c r="A66" s="7" t="s">
        <v>36</v>
      </c>
      <c r="B66" s="204">
        <f>SUM(P61:S61)</f>
        <v>990.59999999999991</v>
      </c>
      <c r="C66" s="8">
        <f>C65*4</f>
        <v>6604</v>
      </c>
      <c r="D66" s="205" t="s">
        <v>251</v>
      </c>
      <c r="K66" s="150"/>
    </row>
    <row r="67" spans="1:11" s="54" customFormat="1" ht="15.75" thickBot="1" x14ac:dyDescent="0.3">
      <c r="A67" s="9" t="s">
        <v>37</v>
      </c>
      <c r="B67" s="10">
        <f>SUM(T61:AC61)</f>
        <v>2476.5000000000005</v>
      </c>
      <c r="C67" s="10">
        <f>C65*10</f>
        <v>16510</v>
      </c>
      <c r="D67" s="206" t="s">
        <v>252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16" zoomScale="60" zoomScaleNormal="60" workbookViewId="0">
      <selection activeCell="A51" sqref="A51:A53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140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8554687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56</v>
      </c>
      <c r="L3" s="336"/>
      <c r="M3" s="336"/>
      <c r="N3" s="336"/>
      <c r="O3" s="336"/>
      <c r="P3" s="336"/>
      <c r="Q3" s="336"/>
      <c r="R3" s="336" t="s">
        <v>194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200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57</v>
      </c>
      <c r="D12" s="213" t="s">
        <v>130</v>
      </c>
      <c r="E12" s="215"/>
      <c r="F12" s="216" t="s">
        <v>33</v>
      </c>
      <c r="G12" s="217"/>
      <c r="H12" s="218"/>
      <c r="I12" s="219" t="s">
        <v>57</v>
      </c>
      <c r="J12" s="220">
        <f t="shared" ref="J12" si="0">SUM(O12:AC12)</f>
        <v>1379.5</v>
      </c>
      <c r="K12" s="218"/>
      <c r="L12" s="221">
        <v>44562</v>
      </c>
      <c r="M12" s="221">
        <v>50040</v>
      </c>
      <c r="N12" s="82"/>
      <c r="O12" s="222">
        <f>1*$C$65</f>
        <v>445</v>
      </c>
      <c r="P12" s="223">
        <f t="shared" ref="P12:AC12" si="1">0.15*$K$61</f>
        <v>66.75</v>
      </c>
      <c r="Q12" s="223">
        <f t="shared" si="1"/>
        <v>66.75</v>
      </c>
      <c r="R12" s="223">
        <f t="shared" si="1"/>
        <v>66.75</v>
      </c>
      <c r="S12" s="223">
        <f t="shared" si="1"/>
        <v>66.75</v>
      </c>
      <c r="T12" s="224">
        <f t="shared" si="1"/>
        <v>66.75</v>
      </c>
      <c r="U12" s="224">
        <f t="shared" si="1"/>
        <v>66.75</v>
      </c>
      <c r="V12" s="224">
        <f t="shared" si="1"/>
        <v>66.75</v>
      </c>
      <c r="W12" s="224">
        <f t="shared" si="1"/>
        <v>66.75</v>
      </c>
      <c r="X12" s="224">
        <f t="shared" si="1"/>
        <v>66.75</v>
      </c>
      <c r="Y12" s="224">
        <f t="shared" si="1"/>
        <v>66.75</v>
      </c>
      <c r="Z12" s="224">
        <f t="shared" si="1"/>
        <v>66.75</v>
      </c>
      <c r="AA12" s="224">
        <f t="shared" si="1"/>
        <v>66.75</v>
      </c>
      <c r="AB12" s="224">
        <f t="shared" si="1"/>
        <v>66.75</v>
      </c>
      <c r="AC12" s="225">
        <f t="shared" si="1"/>
        <v>66.75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1379.5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8"/>
      <c r="B53" s="73" t="s">
        <v>48</v>
      </c>
      <c r="C53" s="68"/>
      <c r="D53" s="68"/>
      <c r="E53" s="68"/>
      <c r="F53" s="68"/>
      <c r="G53" s="68"/>
      <c r="H53" s="73"/>
      <c r="I53" s="169"/>
      <c r="J53" s="169"/>
      <c r="K53" s="73"/>
      <c r="L53" s="70"/>
      <c r="M53" s="70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90"/>
    </row>
    <row r="54" spans="1:29" s="111" customFormat="1" x14ac:dyDescent="0.25">
      <c r="A54" s="164"/>
      <c r="B54" s="113" t="s">
        <v>1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1" customFormat="1" x14ac:dyDescent="0.25">
      <c r="A56" s="164"/>
      <c r="B56" s="113" t="s">
        <v>2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9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s="83" customFormat="1" x14ac:dyDescent="0.25">
      <c r="A57" s="297"/>
      <c r="B57" s="75"/>
      <c r="C57" s="78"/>
      <c r="D57" s="78"/>
      <c r="E57" s="18"/>
      <c r="F57" s="77"/>
      <c r="G57" s="78"/>
      <c r="H57" s="79"/>
      <c r="I57" s="170"/>
      <c r="J57" s="171"/>
      <c r="K57" s="79"/>
      <c r="L57" s="81"/>
      <c r="M57" s="81"/>
      <c r="N57" s="82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3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s="83" customFormat="1" ht="15.75" thickBot="1" x14ac:dyDescent="0.3">
      <c r="A59" s="226"/>
      <c r="B59" s="227"/>
      <c r="C59" s="250"/>
      <c r="D59" s="93"/>
      <c r="E59" s="229"/>
      <c r="F59" s="229"/>
      <c r="G59" s="229"/>
      <c r="H59" s="230"/>
      <c r="I59" s="178"/>
      <c r="J59" s="231"/>
      <c r="K59" s="230"/>
      <c r="L59" s="232"/>
      <c r="M59" s="232"/>
      <c r="N59" s="233"/>
      <c r="O59" s="22"/>
      <c r="P59" s="23"/>
      <c r="Q59" s="23"/>
      <c r="R59" s="23"/>
      <c r="S59" s="23"/>
      <c r="T59" s="24"/>
      <c r="U59" s="24"/>
      <c r="V59" s="24"/>
      <c r="W59" s="24"/>
      <c r="X59" s="24"/>
      <c r="Y59" s="24"/>
      <c r="Z59" s="24"/>
      <c r="AA59" s="24"/>
      <c r="AB59" s="24"/>
      <c r="AC59" s="19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1379.5</v>
      </c>
      <c r="K61" s="181">
        <f>SUM(C65:C65)</f>
        <v>445</v>
      </c>
      <c r="L61" s="97"/>
      <c r="M61" s="97"/>
      <c r="N61" s="146"/>
      <c r="O61" s="13">
        <f t="shared" ref="O61:AC61" si="2">SUM(O12:O60)</f>
        <v>445</v>
      </c>
      <c r="P61" s="14">
        <f t="shared" si="2"/>
        <v>66.75</v>
      </c>
      <c r="Q61" s="14">
        <f t="shared" si="2"/>
        <v>66.75</v>
      </c>
      <c r="R61" s="14">
        <f t="shared" si="2"/>
        <v>66.75</v>
      </c>
      <c r="S61" s="14">
        <f t="shared" si="2"/>
        <v>66.75</v>
      </c>
      <c r="T61" s="15">
        <f t="shared" si="2"/>
        <v>66.75</v>
      </c>
      <c r="U61" s="15">
        <f t="shared" si="2"/>
        <v>66.75</v>
      </c>
      <c r="V61" s="15">
        <f t="shared" si="2"/>
        <v>66.75</v>
      </c>
      <c r="W61" s="15">
        <f t="shared" si="2"/>
        <v>66.75</v>
      </c>
      <c r="X61" s="15">
        <f t="shared" si="2"/>
        <v>66.75</v>
      </c>
      <c r="Y61" s="15">
        <f t="shared" si="2"/>
        <v>66.75</v>
      </c>
      <c r="Z61" s="15">
        <f t="shared" si="2"/>
        <v>66.75</v>
      </c>
      <c r="AA61" s="15">
        <f t="shared" si="2"/>
        <v>66.75</v>
      </c>
      <c r="AB61" s="15">
        <f t="shared" si="2"/>
        <v>66.75</v>
      </c>
      <c r="AC61" s="16">
        <f t="shared" si="2"/>
        <v>66.75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249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220</v>
      </c>
      <c r="C64" s="6" t="s">
        <v>34</v>
      </c>
      <c r="D64" s="6" t="s">
        <v>221</v>
      </c>
      <c r="K64" s="150"/>
    </row>
    <row r="65" spans="1:11" s="54" customFormat="1" ht="15.75" x14ac:dyDescent="0.25">
      <c r="A65" s="298" t="s">
        <v>35</v>
      </c>
      <c r="B65" s="299">
        <f>SUM(O61)</f>
        <v>445</v>
      </c>
      <c r="C65" s="8">
        <v>445</v>
      </c>
      <c r="D65" s="205" t="s">
        <v>250</v>
      </c>
      <c r="K65" s="150"/>
    </row>
    <row r="66" spans="1:11" s="54" customFormat="1" ht="15.75" x14ac:dyDescent="0.25">
      <c r="A66" s="7" t="s">
        <v>36</v>
      </c>
      <c r="B66" s="204">
        <f>SUM(P61:S61)</f>
        <v>267</v>
      </c>
      <c r="C66" s="8">
        <f>C65*4</f>
        <v>1780</v>
      </c>
      <c r="D66" s="205" t="s">
        <v>251</v>
      </c>
      <c r="K66" s="150"/>
    </row>
    <row r="67" spans="1:11" s="54" customFormat="1" ht="15.75" thickBot="1" x14ac:dyDescent="0.3">
      <c r="A67" s="9" t="s">
        <v>37</v>
      </c>
      <c r="B67" s="10">
        <f>SUM(T61:AC61)</f>
        <v>667.5</v>
      </c>
      <c r="C67" s="10">
        <f>C65*10</f>
        <v>4450</v>
      </c>
      <c r="D67" s="206" t="s">
        <v>252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  <mergeCell ref="R4:AC4"/>
    <mergeCell ref="R6:AC6"/>
    <mergeCell ref="A8:C8"/>
    <mergeCell ref="A9:A11"/>
    <mergeCell ref="O10:O11"/>
    <mergeCell ref="P10:P11"/>
    <mergeCell ref="V10:V11"/>
    <mergeCell ref="W10:W11"/>
    <mergeCell ref="A7:J7"/>
    <mergeCell ref="A5:J5"/>
    <mergeCell ref="K5:Q5"/>
    <mergeCell ref="R5:AC5"/>
    <mergeCell ref="A4:J4"/>
    <mergeCell ref="A6:J6"/>
    <mergeCell ref="K6:Q6"/>
    <mergeCell ref="K4:Q4"/>
    <mergeCell ref="A1:AC1"/>
    <mergeCell ref="A2:AC2"/>
    <mergeCell ref="A3:J3"/>
    <mergeCell ref="K3:Q3"/>
    <mergeCell ref="R3:AC3"/>
    <mergeCell ref="X10:X11"/>
    <mergeCell ref="Y10:Y11"/>
    <mergeCell ref="O9:AC9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AB10:AB1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5"/>
  <sheetViews>
    <sheetView topLeftCell="A16" zoomScale="60" zoomScaleNormal="60" workbookViewId="0">
      <selection activeCell="A42" sqref="A42:A43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6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58</v>
      </c>
      <c r="L3" s="336"/>
      <c r="M3" s="336"/>
      <c r="N3" s="336"/>
      <c r="O3" s="336"/>
      <c r="P3" s="336"/>
      <c r="Q3" s="336"/>
      <c r="R3" s="336" t="s">
        <v>194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59</v>
      </c>
      <c r="D12" s="213" t="s">
        <v>130</v>
      </c>
      <c r="E12" s="215"/>
      <c r="F12" s="216" t="s">
        <v>33</v>
      </c>
      <c r="G12" s="217"/>
      <c r="H12" s="218"/>
      <c r="I12" s="219" t="s">
        <v>59</v>
      </c>
      <c r="J12" s="220">
        <f t="shared" ref="J12" si="0">SUM(O12:AC12)</f>
        <v>2845.1000000000004</v>
      </c>
      <c r="K12" s="218"/>
      <c r="L12" s="221">
        <v>44562</v>
      </c>
      <c r="M12" s="221">
        <v>50040</v>
      </c>
      <c r="N12" s="82"/>
      <c r="O12" s="222">
        <f>0.2*$C$66</f>
        <v>247.4</v>
      </c>
      <c r="P12" s="234">
        <f t="shared" ref="P12:AB12" si="1">0.15*$C$66</f>
        <v>185.54999999999998</v>
      </c>
      <c r="Q12" s="234">
        <f t="shared" si="1"/>
        <v>185.54999999999998</v>
      </c>
      <c r="R12" s="234">
        <f t="shared" si="1"/>
        <v>185.54999999999998</v>
      </c>
      <c r="S12" s="234">
        <f t="shared" si="1"/>
        <v>185.54999999999998</v>
      </c>
      <c r="T12" s="235">
        <f t="shared" si="1"/>
        <v>185.54999999999998</v>
      </c>
      <c r="U12" s="235">
        <f t="shared" si="1"/>
        <v>185.54999999999998</v>
      </c>
      <c r="V12" s="235">
        <f t="shared" si="1"/>
        <v>185.54999999999998</v>
      </c>
      <c r="W12" s="235">
        <f t="shared" si="1"/>
        <v>185.54999999999998</v>
      </c>
      <c r="X12" s="235">
        <f t="shared" si="1"/>
        <v>185.54999999999998</v>
      </c>
      <c r="Y12" s="235">
        <f t="shared" si="1"/>
        <v>185.54999999999998</v>
      </c>
      <c r="Z12" s="235">
        <f t="shared" si="1"/>
        <v>185.54999999999998</v>
      </c>
      <c r="AA12" s="235">
        <f t="shared" si="1"/>
        <v>185.54999999999998</v>
      </c>
      <c r="AB12" s="235">
        <f t="shared" si="1"/>
        <v>185.54999999999998</v>
      </c>
      <c r="AC12" s="225">
        <f>0.15*$C$66</f>
        <v>185.54999999999998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2845.1000000000004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ht="90" x14ac:dyDescent="0.25">
      <c r="A42" s="362"/>
      <c r="B42" s="56"/>
      <c r="C42" s="130" t="s">
        <v>245</v>
      </c>
      <c r="D42" s="80" t="s">
        <v>206</v>
      </c>
      <c r="E42" s="40" t="s">
        <v>74</v>
      </c>
      <c r="F42" s="40" t="s">
        <v>137</v>
      </c>
      <c r="G42" s="40" t="s">
        <v>102</v>
      </c>
      <c r="H42" s="109"/>
      <c r="I42" s="170" t="s">
        <v>59</v>
      </c>
      <c r="J42" s="171">
        <f>SUM(O42:AC42)</f>
        <v>3884</v>
      </c>
      <c r="K42" s="62"/>
      <c r="L42" s="110">
        <v>44927</v>
      </c>
      <c r="M42" s="81">
        <v>46387</v>
      </c>
      <c r="N42" s="134" t="s">
        <v>26</v>
      </c>
      <c r="O42" s="291"/>
      <c r="P42" s="33">
        <v>971</v>
      </c>
      <c r="Q42" s="315">
        <v>971</v>
      </c>
      <c r="R42" s="315">
        <v>971</v>
      </c>
      <c r="S42" s="315">
        <v>971</v>
      </c>
      <c r="T42" s="136"/>
      <c r="U42" s="136"/>
      <c r="V42" s="136"/>
      <c r="W42" s="136"/>
      <c r="X42" s="136"/>
      <c r="Y42" s="136"/>
      <c r="Z42" s="136"/>
      <c r="AA42" s="136"/>
      <c r="AB42" s="136"/>
      <c r="AC42" s="137"/>
    </row>
    <row r="43" spans="1:29" s="111" customFormat="1" ht="90" x14ac:dyDescent="0.25">
      <c r="A43" s="363"/>
      <c r="B43" s="56"/>
      <c r="C43" s="130" t="s">
        <v>246</v>
      </c>
      <c r="D43" s="80" t="s">
        <v>206</v>
      </c>
      <c r="E43" s="40" t="s">
        <v>74</v>
      </c>
      <c r="F43" s="40" t="s">
        <v>137</v>
      </c>
      <c r="G43" s="40" t="s">
        <v>102</v>
      </c>
      <c r="H43" s="109"/>
      <c r="I43" s="170" t="s">
        <v>59</v>
      </c>
      <c r="J43" s="171">
        <f>SUM(O43:AC43)</f>
        <v>971</v>
      </c>
      <c r="K43" s="62"/>
      <c r="L43" s="110">
        <v>46388</v>
      </c>
      <c r="M43" s="81">
        <v>46752</v>
      </c>
      <c r="N43" s="134" t="s">
        <v>27</v>
      </c>
      <c r="O43" s="291"/>
      <c r="P43" s="289"/>
      <c r="Q43" s="292"/>
      <c r="R43" s="292"/>
      <c r="S43" s="292"/>
      <c r="T43" s="316">
        <v>971</v>
      </c>
      <c r="U43" s="136"/>
      <c r="V43" s="136"/>
      <c r="W43" s="136"/>
      <c r="X43" s="136"/>
      <c r="Y43" s="136"/>
      <c r="Z43" s="136"/>
      <c r="AA43" s="136"/>
      <c r="AB43" s="136"/>
      <c r="AC43" s="137"/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ht="15.75" thickBot="1" x14ac:dyDescent="0.3">
      <c r="A60" s="237"/>
      <c r="B60" s="238" t="s">
        <v>3</v>
      </c>
      <c r="C60" s="239"/>
      <c r="D60" s="239"/>
      <c r="E60" s="239"/>
      <c r="F60" s="239"/>
      <c r="G60" s="239"/>
      <c r="H60" s="240"/>
      <c r="I60" s="241"/>
      <c r="J60" s="241"/>
      <c r="K60" s="240"/>
      <c r="L60" s="242"/>
      <c r="M60" s="242"/>
      <c r="N60" s="243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4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4855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7700.1</v>
      </c>
      <c r="K62" s="97">
        <f>C66</f>
        <v>1237</v>
      </c>
      <c r="L62" s="97"/>
      <c r="M62" s="97"/>
      <c r="N62" s="146"/>
      <c r="O62" s="13">
        <f t="shared" ref="O62:AC62" si="2">SUM(O12:O61)</f>
        <v>247.4</v>
      </c>
      <c r="P62" s="14">
        <f t="shared" si="2"/>
        <v>1156.55</v>
      </c>
      <c r="Q62" s="14">
        <f t="shared" si="2"/>
        <v>1156.55</v>
      </c>
      <c r="R62" s="14">
        <f t="shared" si="2"/>
        <v>1156.55</v>
      </c>
      <c r="S62" s="14">
        <f t="shared" si="2"/>
        <v>1156.55</v>
      </c>
      <c r="T62" s="15">
        <f t="shared" si="2"/>
        <v>1156.55</v>
      </c>
      <c r="U62" s="15">
        <f t="shared" si="2"/>
        <v>185.54999999999998</v>
      </c>
      <c r="V62" s="15">
        <f t="shared" si="2"/>
        <v>185.54999999999998</v>
      </c>
      <c r="W62" s="15">
        <f t="shared" si="2"/>
        <v>185.54999999999998</v>
      </c>
      <c r="X62" s="15">
        <f t="shared" si="2"/>
        <v>185.54999999999998</v>
      </c>
      <c r="Y62" s="15">
        <f t="shared" si="2"/>
        <v>185.54999999999998</v>
      </c>
      <c r="Z62" s="15">
        <f t="shared" si="2"/>
        <v>185.54999999999998</v>
      </c>
      <c r="AA62" s="15">
        <f t="shared" si="2"/>
        <v>185.54999999999998</v>
      </c>
      <c r="AB62" s="15">
        <f t="shared" si="2"/>
        <v>185.54999999999998</v>
      </c>
      <c r="AC62" s="16">
        <f t="shared" si="2"/>
        <v>185.54999999999998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249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220</v>
      </c>
      <c r="C65" s="6" t="s">
        <v>34</v>
      </c>
      <c r="D65" s="6" t="s">
        <v>221</v>
      </c>
      <c r="K65" s="150"/>
    </row>
    <row r="66" spans="1:11" s="54" customFormat="1" ht="15.75" x14ac:dyDescent="0.25">
      <c r="A66" s="7" t="s">
        <v>35</v>
      </c>
      <c r="B66" s="204">
        <f>SUM(O62)</f>
        <v>247.4</v>
      </c>
      <c r="C66" s="8">
        <v>1237</v>
      </c>
      <c r="D66" s="205" t="s">
        <v>250</v>
      </c>
      <c r="K66" s="150"/>
    </row>
    <row r="67" spans="1:11" s="54" customFormat="1" ht="15.75" x14ac:dyDescent="0.25">
      <c r="A67" s="7" t="s">
        <v>36</v>
      </c>
      <c r="B67" s="204">
        <f>SUM(P62:S62)</f>
        <v>4626.2</v>
      </c>
      <c r="C67" s="8">
        <f>C66*4</f>
        <v>4948</v>
      </c>
      <c r="D67" s="205" t="s">
        <v>251</v>
      </c>
      <c r="K67" s="150"/>
    </row>
    <row r="68" spans="1:11" s="54" customFormat="1" ht="15.75" thickBot="1" x14ac:dyDescent="0.3">
      <c r="A68" s="9" t="s">
        <v>37</v>
      </c>
      <c r="B68" s="10">
        <f>SUM(T62:AC62)</f>
        <v>2826.5000000000005</v>
      </c>
      <c r="C68" s="10">
        <f>C66*10</f>
        <v>12370</v>
      </c>
      <c r="D68" s="206" t="s">
        <v>252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1">
    <mergeCell ref="AC10:AC11"/>
    <mergeCell ref="Z10:Z11"/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A42:A43"/>
    <mergeCell ref="Y10:Y11"/>
    <mergeCell ref="N10:N11"/>
    <mergeCell ref="O10:O11"/>
    <mergeCell ref="L10:L11"/>
    <mergeCell ref="M10:M11"/>
    <mergeCell ref="J10:J11"/>
    <mergeCell ref="A8:C8"/>
    <mergeCell ref="G10:G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A5:J5"/>
    <mergeCell ref="K5:Q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16" zoomScale="60" zoomScaleNormal="60" workbookViewId="0">
      <selection activeCell="A51" sqref="A51:A53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42578125" style="52" customWidth="1"/>
    <col min="10" max="11" width="14" style="52" customWidth="1"/>
    <col min="12" max="13" width="14" style="52" bestFit="1" customWidth="1"/>
    <col min="14" max="14" width="15.85546875" style="52" customWidth="1"/>
    <col min="15" max="15" width="13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167</v>
      </c>
      <c r="L3" s="336"/>
      <c r="M3" s="336"/>
      <c r="N3" s="336"/>
      <c r="O3" s="336"/>
      <c r="P3" s="336"/>
      <c r="Q3" s="336"/>
      <c r="R3" s="336" t="s">
        <v>198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168</v>
      </c>
      <c r="D12" s="213" t="s">
        <v>130</v>
      </c>
      <c r="E12" s="215"/>
      <c r="F12" s="245" t="s">
        <v>33</v>
      </c>
      <c r="G12" s="217"/>
      <c r="H12" s="218"/>
      <c r="I12" s="219" t="s">
        <v>168</v>
      </c>
      <c r="J12" s="220">
        <f t="shared" ref="J12" si="0">SUM(O12:AC12)</f>
        <v>1060.1999999999996</v>
      </c>
      <c r="K12" s="218"/>
      <c r="L12" s="221">
        <v>44562</v>
      </c>
      <c r="M12" s="221">
        <v>50040</v>
      </c>
      <c r="N12" s="82"/>
      <c r="O12" s="222">
        <f>1*$C$65</f>
        <v>342</v>
      </c>
      <c r="P12" s="234">
        <f t="shared" ref="P12:AB12" si="1">0.15*$C$65</f>
        <v>51.3</v>
      </c>
      <c r="Q12" s="234">
        <f t="shared" si="1"/>
        <v>51.3</v>
      </c>
      <c r="R12" s="234">
        <f t="shared" si="1"/>
        <v>51.3</v>
      </c>
      <c r="S12" s="234">
        <f t="shared" si="1"/>
        <v>51.3</v>
      </c>
      <c r="T12" s="235">
        <f t="shared" si="1"/>
        <v>51.3</v>
      </c>
      <c r="U12" s="235">
        <f t="shared" si="1"/>
        <v>51.3</v>
      </c>
      <c r="V12" s="235">
        <f t="shared" si="1"/>
        <v>51.3</v>
      </c>
      <c r="W12" s="235">
        <f t="shared" si="1"/>
        <v>51.3</v>
      </c>
      <c r="X12" s="235">
        <f t="shared" si="1"/>
        <v>51.3</v>
      </c>
      <c r="Y12" s="235">
        <f t="shared" si="1"/>
        <v>51.3</v>
      </c>
      <c r="Z12" s="235">
        <f t="shared" si="1"/>
        <v>51.3</v>
      </c>
      <c r="AA12" s="235">
        <f t="shared" si="1"/>
        <v>51.3</v>
      </c>
      <c r="AB12" s="235">
        <f t="shared" si="1"/>
        <v>51.3</v>
      </c>
      <c r="AC12" s="225">
        <f>0.15*$C$65</f>
        <v>51.3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1060.1999999999996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x14ac:dyDescent="0.25">
      <c r="A42" s="159"/>
      <c r="B42" s="75"/>
      <c r="C42" s="130"/>
      <c r="D42" s="80"/>
      <c r="E42" s="138"/>
      <c r="F42" s="138"/>
      <c r="G42" s="138"/>
      <c r="H42" s="49"/>
      <c r="I42" s="170"/>
      <c r="J42" s="171"/>
      <c r="K42" s="79"/>
      <c r="L42" s="81"/>
      <c r="M42" s="81"/>
      <c r="N42" s="64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38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ht="15.75" thickBot="1" x14ac:dyDescent="0.3">
      <c r="A60" s="155"/>
      <c r="B60" s="144"/>
      <c r="C60" s="57"/>
      <c r="D60" s="57"/>
      <c r="E60" s="57"/>
      <c r="F60" s="57"/>
      <c r="G60" s="57"/>
      <c r="H60" s="62"/>
      <c r="I60" s="170"/>
      <c r="J60" s="170">
        <f>SUM(J40:J59)</f>
        <v>0</v>
      </c>
      <c r="K60" s="62"/>
      <c r="L60" s="63"/>
      <c r="M60" s="63"/>
      <c r="N60" s="104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19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</f>
        <v>1060.1999999999996</v>
      </c>
      <c r="K61" s="181">
        <f>C65</f>
        <v>342</v>
      </c>
      <c r="L61" s="97"/>
      <c r="M61" s="97"/>
      <c r="N61" s="146"/>
      <c r="O61" s="13">
        <f t="shared" ref="O61:AC61" si="2">SUM(O11:O60)</f>
        <v>342</v>
      </c>
      <c r="P61" s="14">
        <f t="shared" si="2"/>
        <v>51.3</v>
      </c>
      <c r="Q61" s="14">
        <f t="shared" si="2"/>
        <v>51.3</v>
      </c>
      <c r="R61" s="14">
        <f t="shared" si="2"/>
        <v>51.3</v>
      </c>
      <c r="S61" s="14">
        <f t="shared" si="2"/>
        <v>51.3</v>
      </c>
      <c r="T61" s="15">
        <f t="shared" si="2"/>
        <v>51.3</v>
      </c>
      <c r="U61" s="15">
        <f t="shared" si="2"/>
        <v>51.3</v>
      </c>
      <c r="V61" s="15">
        <f t="shared" si="2"/>
        <v>51.3</v>
      </c>
      <c r="W61" s="15">
        <f t="shared" si="2"/>
        <v>51.3</v>
      </c>
      <c r="X61" s="15">
        <f t="shared" si="2"/>
        <v>51.3</v>
      </c>
      <c r="Y61" s="15">
        <f t="shared" si="2"/>
        <v>51.3</v>
      </c>
      <c r="Z61" s="15">
        <f t="shared" si="2"/>
        <v>51.3</v>
      </c>
      <c r="AA61" s="15">
        <f t="shared" si="2"/>
        <v>51.3</v>
      </c>
      <c r="AB61" s="15">
        <f t="shared" si="2"/>
        <v>51.3</v>
      </c>
      <c r="AC61" s="16">
        <f t="shared" si="2"/>
        <v>51.3</v>
      </c>
    </row>
    <row r="62" spans="1:29" ht="15.75" x14ac:dyDescent="0.25">
      <c r="K62" s="148" t="s">
        <v>249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220</v>
      </c>
      <c r="C64" s="6" t="s">
        <v>34</v>
      </c>
      <c r="D64" s="6" t="s">
        <v>221</v>
      </c>
      <c r="K64" s="150"/>
    </row>
    <row r="65" spans="1:11" s="54" customFormat="1" ht="15.75" x14ac:dyDescent="0.25">
      <c r="A65" s="7" t="s">
        <v>35</v>
      </c>
      <c r="B65" s="204">
        <f>SUM(O61)</f>
        <v>342</v>
      </c>
      <c r="C65" s="8">
        <v>342</v>
      </c>
      <c r="D65" s="205" t="s">
        <v>250</v>
      </c>
      <c r="K65" s="150"/>
    </row>
    <row r="66" spans="1:11" s="54" customFormat="1" ht="15.75" x14ac:dyDescent="0.25">
      <c r="A66" s="7" t="s">
        <v>36</v>
      </c>
      <c r="B66" s="204">
        <f>SUM(P61:S61)</f>
        <v>205.2</v>
      </c>
      <c r="C66" s="8">
        <f>C65*4</f>
        <v>1368</v>
      </c>
      <c r="D66" s="205" t="s">
        <v>251</v>
      </c>
      <c r="K66" s="150"/>
    </row>
    <row r="67" spans="1:11" s="54" customFormat="1" ht="15.75" thickBot="1" x14ac:dyDescent="0.3">
      <c r="A67" s="9" t="s">
        <v>37</v>
      </c>
      <c r="B67" s="10">
        <f>SUM(T61:AC61)</f>
        <v>513</v>
      </c>
      <c r="C67" s="10">
        <f>C65*10</f>
        <v>3420</v>
      </c>
      <c r="D67" s="206" t="s">
        <v>252</v>
      </c>
    </row>
    <row r="68" spans="1:11" s="54" customFormat="1" x14ac:dyDescent="0.25">
      <c r="A68" s="11"/>
      <c r="B68" s="12"/>
      <c r="C68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4"/>
  <sheetViews>
    <sheetView topLeftCell="A16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172</v>
      </c>
      <c r="L3" s="336"/>
      <c r="M3" s="336"/>
      <c r="N3" s="336"/>
      <c r="O3" s="336"/>
      <c r="P3" s="336"/>
      <c r="Q3" s="336"/>
      <c r="R3" s="336" t="s">
        <v>198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173</v>
      </c>
      <c r="D12" s="213" t="s">
        <v>130</v>
      </c>
      <c r="E12" s="215"/>
      <c r="F12" s="245" t="s">
        <v>33</v>
      </c>
      <c r="G12" s="217"/>
      <c r="H12" s="218"/>
      <c r="I12" s="219" t="s">
        <v>173</v>
      </c>
      <c r="J12" s="220">
        <f t="shared" ref="J12" si="0">SUM(O12:AC12)</f>
        <v>468.0999999999998</v>
      </c>
      <c r="K12" s="218"/>
      <c r="L12" s="221">
        <v>44562</v>
      </c>
      <c r="M12" s="221">
        <v>50040</v>
      </c>
      <c r="N12" s="82"/>
      <c r="O12" s="222">
        <f>1*$C$65</f>
        <v>151</v>
      </c>
      <c r="P12" s="234">
        <f t="shared" ref="P12:AB12" si="1">0.15*$C$65</f>
        <v>22.65</v>
      </c>
      <c r="Q12" s="234">
        <f t="shared" si="1"/>
        <v>22.65</v>
      </c>
      <c r="R12" s="234">
        <f t="shared" si="1"/>
        <v>22.65</v>
      </c>
      <c r="S12" s="234">
        <f t="shared" si="1"/>
        <v>22.65</v>
      </c>
      <c r="T12" s="235">
        <f t="shared" si="1"/>
        <v>22.65</v>
      </c>
      <c r="U12" s="235">
        <f t="shared" si="1"/>
        <v>22.65</v>
      </c>
      <c r="V12" s="235">
        <f t="shared" si="1"/>
        <v>22.65</v>
      </c>
      <c r="W12" s="235">
        <f t="shared" si="1"/>
        <v>22.65</v>
      </c>
      <c r="X12" s="235">
        <f t="shared" si="1"/>
        <v>22.65</v>
      </c>
      <c r="Y12" s="235">
        <f t="shared" si="1"/>
        <v>22.65</v>
      </c>
      <c r="Z12" s="235">
        <f t="shared" si="1"/>
        <v>22.65</v>
      </c>
      <c r="AA12" s="235">
        <f t="shared" si="1"/>
        <v>22.65</v>
      </c>
      <c r="AB12" s="235">
        <f t="shared" si="1"/>
        <v>22.65</v>
      </c>
      <c r="AC12" s="225">
        <f>0.15*$C$65</f>
        <v>22.65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468.0999999999998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/>
      <c r="B42" s="75"/>
      <c r="C42" s="130" t="s">
        <v>174</v>
      </c>
      <c r="D42" s="80" t="s">
        <v>208</v>
      </c>
      <c r="E42" s="138" t="s">
        <v>74</v>
      </c>
      <c r="F42" s="138" t="s">
        <v>137</v>
      </c>
      <c r="G42" s="138" t="s">
        <v>102</v>
      </c>
      <c r="H42" s="49" t="s">
        <v>136</v>
      </c>
      <c r="I42" s="170" t="s">
        <v>173</v>
      </c>
      <c r="J42" s="171">
        <f t="shared" ref="J42" si="2">SUM(O42:AC42)</f>
        <v>400</v>
      </c>
      <c r="K42" s="79"/>
      <c r="L42" s="81">
        <v>47484</v>
      </c>
      <c r="M42" s="81">
        <v>48944</v>
      </c>
      <c r="N42" s="64" t="s">
        <v>27</v>
      </c>
      <c r="O42" s="1"/>
      <c r="P42" s="2"/>
      <c r="Q42" s="2"/>
      <c r="R42" s="2"/>
      <c r="S42" s="2"/>
      <c r="T42" s="3"/>
      <c r="U42" s="3"/>
      <c r="V42" s="3"/>
      <c r="W42" s="3">
        <v>100</v>
      </c>
      <c r="X42" s="3">
        <v>100</v>
      </c>
      <c r="Y42" s="3">
        <v>100</v>
      </c>
      <c r="Z42" s="3">
        <v>100</v>
      </c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400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868.0999999999998</v>
      </c>
      <c r="K61" s="181">
        <f>C65</f>
        <v>151</v>
      </c>
      <c r="L61" s="97"/>
      <c r="M61" s="97"/>
      <c r="N61" s="146"/>
      <c r="O61" s="13">
        <f t="shared" ref="O61:AC61" si="3">SUM(O12:O60)</f>
        <v>151</v>
      </c>
      <c r="P61" s="14">
        <f t="shared" si="3"/>
        <v>22.65</v>
      </c>
      <c r="Q61" s="14">
        <f t="shared" si="3"/>
        <v>22.65</v>
      </c>
      <c r="R61" s="14">
        <f t="shared" si="3"/>
        <v>22.65</v>
      </c>
      <c r="S61" s="14">
        <f t="shared" si="3"/>
        <v>22.65</v>
      </c>
      <c r="T61" s="15">
        <f t="shared" si="3"/>
        <v>22.65</v>
      </c>
      <c r="U61" s="15">
        <f t="shared" si="3"/>
        <v>22.65</v>
      </c>
      <c r="V61" s="15">
        <f t="shared" si="3"/>
        <v>22.65</v>
      </c>
      <c r="W61" s="15">
        <f t="shared" si="3"/>
        <v>122.65</v>
      </c>
      <c r="X61" s="15">
        <f t="shared" si="3"/>
        <v>122.65</v>
      </c>
      <c r="Y61" s="15">
        <f t="shared" si="3"/>
        <v>122.65</v>
      </c>
      <c r="Z61" s="15">
        <f t="shared" si="3"/>
        <v>122.65</v>
      </c>
      <c r="AA61" s="15">
        <f t="shared" si="3"/>
        <v>22.65</v>
      </c>
      <c r="AB61" s="15">
        <f t="shared" si="3"/>
        <v>22.65</v>
      </c>
      <c r="AC61" s="16">
        <f t="shared" si="3"/>
        <v>22.65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249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220</v>
      </c>
      <c r="C64" s="6" t="s">
        <v>34</v>
      </c>
      <c r="D64" s="6" t="s">
        <v>221</v>
      </c>
      <c r="K64" s="150"/>
    </row>
    <row r="65" spans="1:11" s="54" customFormat="1" ht="15.75" x14ac:dyDescent="0.25">
      <c r="A65" s="7" t="s">
        <v>35</v>
      </c>
      <c r="B65" s="204">
        <f>SUM(O61)</f>
        <v>151</v>
      </c>
      <c r="C65" s="8">
        <v>151</v>
      </c>
      <c r="D65" s="205" t="s">
        <v>250</v>
      </c>
      <c r="K65" s="150"/>
    </row>
    <row r="66" spans="1:11" s="54" customFormat="1" ht="15.75" x14ac:dyDescent="0.25">
      <c r="A66" s="7" t="s">
        <v>36</v>
      </c>
      <c r="B66" s="204">
        <f>SUM(P61:S61)</f>
        <v>90.6</v>
      </c>
      <c r="C66" s="8">
        <f>C65*4</f>
        <v>604</v>
      </c>
      <c r="D66" s="205" t="s">
        <v>251</v>
      </c>
      <c r="K66" s="150"/>
    </row>
    <row r="67" spans="1:11" s="54" customFormat="1" ht="15.75" thickBot="1" x14ac:dyDescent="0.3">
      <c r="A67" s="9" t="s">
        <v>37</v>
      </c>
      <c r="B67" s="10">
        <f>SUM(T61:AC61)</f>
        <v>626.49999999999989</v>
      </c>
      <c r="C67" s="10">
        <f>C65*10</f>
        <v>1510</v>
      </c>
      <c r="D67" s="206" t="s">
        <v>252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5"/>
  <sheetViews>
    <sheetView topLeftCell="A19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425781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152</v>
      </c>
      <c r="L3" s="336"/>
      <c r="M3" s="336"/>
      <c r="N3" s="336"/>
      <c r="O3" s="336"/>
      <c r="P3" s="336"/>
      <c r="Q3" s="336"/>
      <c r="R3" s="336" t="s">
        <v>73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153</v>
      </c>
      <c r="D12" s="213" t="s">
        <v>130</v>
      </c>
      <c r="E12" s="215"/>
      <c r="F12" s="216" t="s">
        <v>33</v>
      </c>
      <c r="G12" s="217"/>
      <c r="H12" s="218"/>
      <c r="I12" s="219" t="s">
        <v>153</v>
      </c>
      <c r="J12" s="220">
        <f>SUM(O12:AC12)</f>
        <v>1996.3999999999992</v>
      </c>
      <c r="K12" s="218"/>
      <c r="L12" s="221">
        <v>44562</v>
      </c>
      <c r="M12" s="221">
        <v>50040</v>
      </c>
      <c r="N12" s="82"/>
      <c r="O12" s="249">
        <f>1*$C$66</f>
        <v>644</v>
      </c>
      <c r="P12" s="223">
        <f>0.15*$C$66</f>
        <v>96.6</v>
      </c>
      <c r="Q12" s="223">
        <f t="shared" ref="Q12:AB12" si="0">0.15*$C$66</f>
        <v>96.6</v>
      </c>
      <c r="R12" s="223">
        <f t="shared" si="0"/>
        <v>96.6</v>
      </c>
      <c r="S12" s="223">
        <f t="shared" si="0"/>
        <v>96.6</v>
      </c>
      <c r="T12" s="235">
        <f t="shared" si="0"/>
        <v>96.6</v>
      </c>
      <c r="U12" s="235">
        <f t="shared" si="0"/>
        <v>96.6</v>
      </c>
      <c r="V12" s="235">
        <f t="shared" si="0"/>
        <v>96.6</v>
      </c>
      <c r="W12" s="235">
        <f t="shared" si="0"/>
        <v>96.6</v>
      </c>
      <c r="X12" s="235">
        <f t="shared" si="0"/>
        <v>96.6</v>
      </c>
      <c r="Y12" s="235">
        <f t="shared" si="0"/>
        <v>96.6</v>
      </c>
      <c r="Z12" s="235">
        <f t="shared" si="0"/>
        <v>96.6</v>
      </c>
      <c r="AA12" s="235">
        <f t="shared" si="0"/>
        <v>96.6</v>
      </c>
      <c r="AB12" s="235">
        <f t="shared" si="0"/>
        <v>96.6</v>
      </c>
      <c r="AC12" s="225">
        <f>0.15*$C$66</f>
        <v>96.6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1996.3999999999992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/>
      <c r="B42" s="75"/>
      <c r="C42" s="142" t="s">
        <v>153</v>
      </c>
      <c r="D42" s="142" t="s">
        <v>207</v>
      </c>
      <c r="E42" s="138" t="s">
        <v>77</v>
      </c>
      <c r="F42" s="138" t="s">
        <v>137</v>
      </c>
      <c r="G42" s="138" t="s">
        <v>138</v>
      </c>
      <c r="H42" s="49" t="s">
        <v>136</v>
      </c>
      <c r="I42" s="170" t="s">
        <v>153</v>
      </c>
      <c r="J42" s="171">
        <f t="shared" ref="J42" si="1">SUM(O42:AC42)</f>
        <v>600</v>
      </c>
      <c r="K42" s="79"/>
      <c r="L42" s="81">
        <v>44927</v>
      </c>
      <c r="M42" s="183">
        <v>45291</v>
      </c>
      <c r="N42" s="64" t="s">
        <v>26</v>
      </c>
      <c r="O42" s="1"/>
      <c r="P42" s="33">
        <v>600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ht="75" x14ac:dyDescent="0.25">
      <c r="A58" s="159"/>
      <c r="B58" s="75"/>
      <c r="C58" s="76" t="s">
        <v>154</v>
      </c>
      <c r="D58" s="78" t="s">
        <v>155</v>
      </c>
      <c r="E58" s="166" t="s">
        <v>120</v>
      </c>
      <c r="F58" s="138" t="s">
        <v>148</v>
      </c>
      <c r="G58" s="167" t="s">
        <v>149</v>
      </c>
      <c r="H58" s="79"/>
      <c r="I58" s="170" t="s">
        <v>153</v>
      </c>
      <c r="J58" s="171">
        <f t="shared" ref="J58" si="2">SUM(O58:AC58)</f>
        <v>1500</v>
      </c>
      <c r="K58" s="79"/>
      <c r="L58" s="81">
        <v>47484</v>
      </c>
      <c r="M58" s="81">
        <v>48579</v>
      </c>
      <c r="N58" s="82" t="s">
        <v>27</v>
      </c>
      <c r="O58" s="1"/>
      <c r="P58" s="2"/>
      <c r="Q58" s="2"/>
      <c r="R58" s="2"/>
      <c r="S58" s="2"/>
      <c r="T58" s="3"/>
      <c r="U58" s="3"/>
      <c r="V58" s="3"/>
      <c r="W58" s="3">
        <v>254</v>
      </c>
      <c r="X58" s="3">
        <v>674</v>
      </c>
      <c r="Y58" s="3">
        <v>572</v>
      </c>
      <c r="Z58" s="3"/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5.75" thickBot="1" x14ac:dyDescent="0.3">
      <c r="A60" s="226"/>
      <c r="B60" s="227"/>
      <c r="C60" s="228"/>
      <c r="D60" s="93"/>
      <c r="E60" s="229"/>
      <c r="F60" s="229"/>
      <c r="G60" s="229"/>
      <c r="H60" s="230"/>
      <c r="I60" s="178"/>
      <c r="J60" s="231"/>
      <c r="K60" s="230"/>
      <c r="L60" s="232"/>
      <c r="M60" s="232"/>
      <c r="N60" s="233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2100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4096.3999999999996</v>
      </c>
      <c r="K62" s="181">
        <f>C66</f>
        <v>644</v>
      </c>
      <c r="L62" s="97"/>
      <c r="M62" s="97"/>
      <c r="N62" s="146"/>
      <c r="O62" s="13">
        <f t="shared" ref="O62:AC62" si="3">SUM(O12:O61)</f>
        <v>644</v>
      </c>
      <c r="P62" s="14">
        <f t="shared" si="3"/>
        <v>696.6</v>
      </c>
      <c r="Q62" s="14">
        <f t="shared" si="3"/>
        <v>96.6</v>
      </c>
      <c r="R62" s="14">
        <f t="shared" si="3"/>
        <v>96.6</v>
      </c>
      <c r="S62" s="14">
        <f t="shared" si="3"/>
        <v>96.6</v>
      </c>
      <c r="T62" s="15">
        <f t="shared" si="3"/>
        <v>96.6</v>
      </c>
      <c r="U62" s="15">
        <f t="shared" si="3"/>
        <v>96.6</v>
      </c>
      <c r="V62" s="15">
        <f t="shared" si="3"/>
        <v>96.6</v>
      </c>
      <c r="W62" s="15">
        <f t="shared" si="3"/>
        <v>350.6</v>
      </c>
      <c r="X62" s="15">
        <f t="shared" si="3"/>
        <v>770.6</v>
      </c>
      <c r="Y62" s="15">
        <f t="shared" si="3"/>
        <v>668.6</v>
      </c>
      <c r="Z62" s="15">
        <f t="shared" si="3"/>
        <v>96.6</v>
      </c>
      <c r="AA62" s="15">
        <f t="shared" si="3"/>
        <v>96.6</v>
      </c>
      <c r="AB62" s="15">
        <f t="shared" si="3"/>
        <v>96.6</v>
      </c>
      <c r="AC62" s="16">
        <f t="shared" si="3"/>
        <v>96.6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249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220</v>
      </c>
      <c r="C65" s="6" t="s">
        <v>34</v>
      </c>
      <c r="D65" s="6" t="s">
        <v>221</v>
      </c>
      <c r="K65" s="150"/>
    </row>
    <row r="66" spans="1:11" s="54" customFormat="1" ht="15.75" x14ac:dyDescent="0.25">
      <c r="A66" s="7" t="s">
        <v>35</v>
      </c>
      <c r="B66" s="204">
        <f>SUM(O62)</f>
        <v>644</v>
      </c>
      <c r="C66" s="8">
        <v>644</v>
      </c>
      <c r="D66" s="205" t="s">
        <v>250</v>
      </c>
      <c r="K66" s="150"/>
    </row>
    <row r="67" spans="1:11" s="54" customFormat="1" ht="15.75" x14ac:dyDescent="0.25">
      <c r="A67" s="7" t="s">
        <v>36</v>
      </c>
      <c r="B67" s="204">
        <f>SUM(P62:S62)</f>
        <v>986.40000000000009</v>
      </c>
      <c r="C67" s="8">
        <f>C66*4</f>
        <v>2576</v>
      </c>
      <c r="D67" s="205" t="s">
        <v>251</v>
      </c>
      <c r="K67" s="150"/>
    </row>
    <row r="68" spans="1:11" s="54" customFormat="1" ht="15.75" thickBot="1" x14ac:dyDescent="0.3">
      <c r="A68" s="9" t="s">
        <v>37</v>
      </c>
      <c r="B68" s="10">
        <f>SUM(T62:AC62)</f>
        <v>2465.9999999999995</v>
      </c>
      <c r="C68" s="10">
        <f>C66*10</f>
        <v>6440</v>
      </c>
      <c r="D68" s="206" t="s">
        <v>252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5"/>
  <sheetViews>
    <sheetView topLeftCell="A16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8554687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60</v>
      </c>
      <c r="L3" s="336"/>
      <c r="M3" s="336"/>
      <c r="N3" s="336"/>
      <c r="O3" s="336"/>
      <c r="P3" s="336"/>
      <c r="Q3" s="336"/>
      <c r="R3" s="336" t="s">
        <v>194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61</v>
      </c>
      <c r="D12" s="213" t="s">
        <v>130</v>
      </c>
      <c r="E12" s="215"/>
      <c r="F12" s="245" t="s">
        <v>33</v>
      </c>
      <c r="G12" s="217"/>
      <c r="H12" s="218"/>
      <c r="I12" s="219" t="s">
        <v>61</v>
      </c>
      <c r="J12" s="220">
        <f t="shared" ref="J12" si="0">SUM(O12:AC12)</f>
        <v>2337.3999999999992</v>
      </c>
      <c r="K12" s="218"/>
      <c r="L12" s="221">
        <v>44562</v>
      </c>
      <c r="M12" s="221">
        <v>50040</v>
      </c>
      <c r="N12" s="82"/>
      <c r="O12" s="222">
        <f>1*$C$66</f>
        <v>754</v>
      </c>
      <c r="P12" s="234">
        <f t="shared" ref="P12:AB12" si="1">0.15*$C$66</f>
        <v>113.1</v>
      </c>
      <c r="Q12" s="234">
        <f t="shared" si="1"/>
        <v>113.1</v>
      </c>
      <c r="R12" s="234">
        <f t="shared" si="1"/>
        <v>113.1</v>
      </c>
      <c r="S12" s="234">
        <f t="shared" si="1"/>
        <v>113.1</v>
      </c>
      <c r="T12" s="235">
        <f t="shared" si="1"/>
        <v>113.1</v>
      </c>
      <c r="U12" s="235">
        <f t="shared" si="1"/>
        <v>113.1</v>
      </c>
      <c r="V12" s="235">
        <f t="shared" si="1"/>
        <v>113.1</v>
      </c>
      <c r="W12" s="235">
        <f t="shared" si="1"/>
        <v>113.1</v>
      </c>
      <c r="X12" s="235">
        <f t="shared" si="1"/>
        <v>113.1</v>
      </c>
      <c r="Y12" s="235">
        <f t="shared" si="1"/>
        <v>113.1</v>
      </c>
      <c r="Z12" s="235">
        <f t="shared" si="1"/>
        <v>113.1</v>
      </c>
      <c r="AA12" s="235">
        <f t="shared" si="1"/>
        <v>113.1</v>
      </c>
      <c r="AB12" s="235">
        <f t="shared" si="1"/>
        <v>113.1</v>
      </c>
      <c r="AC12" s="225">
        <f>0.15*$C$66</f>
        <v>113.1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2337.3999999999992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/>
      <c r="B42" s="75"/>
      <c r="C42" s="130" t="s">
        <v>61</v>
      </c>
      <c r="D42" s="80" t="s">
        <v>206</v>
      </c>
      <c r="E42" s="40" t="s">
        <v>74</v>
      </c>
      <c r="F42" s="40" t="s">
        <v>80</v>
      </c>
      <c r="G42" s="40" t="s">
        <v>76</v>
      </c>
      <c r="H42" s="79"/>
      <c r="I42" s="170" t="s">
        <v>61</v>
      </c>
      <c r="J42" s="171">
        <f t="shared" ref="J42" si="2">SUM(O42:AC42)</f>
        <v>965</v>
      </c>
      <c r="K42" s="79"/>
      <c r="L42" s="81">
        <v>44927</v>
      </c>
      <c r="M42" s="81">
        <v>45291</v>
      </c>
      <c r="N42" s="131" t="s">
        <v>26</v>
      </c>
      <c r="O42" s="41"/>
      <c r="P42" s="33">
        <v>965</v>
      </c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11" customFormat="1" x14ac:dyDescent="0.25">
      <c r="A43" s="155"/>
      <c r="B43" s="56"/>
      <c r="C43" s="57"/>
      <c r="D43" s="57"/>
      <c r="E43" s="57"/>
      <c r="F43" s="57"/>
      <c r="G43" s="57"/>
      <c r="H43" s="109"/>
      <c r="I43" s="170"/>
      <c r="J43" s="170"/>
      <c r="K43" s="62"/>
      <c r="L43" s="110"/>
      <c r="M43" s="63"/>
      <c r="N43" s="62"/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x14ac:dyDescent="0.25">
      <c r="A58" s="200"/>
      <c r="B58" s="75"/>
      <c r="C58" s="78"/>
      <c r="D58" s="78"/>
      <c r="E58" s="18"/>
      <c r="F58" s="77"/>
      <c r="G58" s="78"/>
      <c r="H58" s="79"/>
      <c r="I58" s="170"/>
      <c r="J58" s="171"/>
      <c r="K58" s="79"/>
      <c r="L58" s="81"/>
      <c r="M58" s="81"/>
      <c r="N58" s="8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5.75" thickBot="1" x14ac:dyDescent="0.3">
      <c r="A60" s="226"/>
      <c r="B60" s="227"/>
      <c r="C60" s="228"/>
      <c r="D60" s="93"/>
      <c r="E60" s="229"/>
      <c r="F60" s="229"/>
      <c r="G60" s="229"/>
      <c r="H60" s="230"/>
      <c r="I60" s="178"/>
      <c r="J60" s="231"/>
      <c r="K60" s="230"/>
      <c r="L60" s="232"/>
      <c r="M60" s="232"/>
      <c r="N60" s="233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965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3302.3999999999992</v>
      </c>
      <c r="K62" s="181">
        <f>SUM(C66:C66)</f>
        <v>754</v>
      </c>
      <c r="L62" s="97"/>
      <c r="M62" s="97"/>
      <c r="N62" s="146"/>
      <c r="O62" s="13">
        <f t="shared" ref="O62:AC62" si="3">SUM(O12:O61)</f>
        <v>754</v>
      </c>
      <c r="P62" s="14">
        <f t="shared" si="3"/>
        <v>1078.0999999999999</v>
      </c>
      <c r="Q62" s="14">
        <f t="shared" si="3"/>
        <v>113.1</v>
      </c>
      <c r="R62" s="14">
        <f t="shared" si="3"/>
        <v>113.1</v>
      </c>
      <c r="S62" s="14">
        <f t="shared" si="3"/>
        <v>113.1</v>
      </c>
      <c r="T62" s="15">
        <f t="shared" si="3"/>
        <v>113.1</v>
      </c>
      <c r="U62" s="15">
        <f t="shared" si="3"/>
        <v>113.1</v>
      </c>
      <c r="V62" s="15">
        <f t="shared" si="3"/>
        <v>113.1</v>
      </c>
      <c r="W62" s="15">
        <f t="shared" si="3"/>
        <v>113.1</v>
      </c>
      <c r="X62" s="15">
        <f t="shared" si="3"/>
        <v>113.1</v>
      </c>
      <c r="Y62" s="15">
        <f t="shared" si="3"/>
        <v>113.1</v>
      </c>
      <c r="Z62" s="15">
        <f t="shared" si="3"/>
        <v>113.1</v>
      </c>
      <c r="AA62" s="15">
        <f t="shared" si="3"/>
        <v>113.1</v>
      </c>
      <c r="AB62" s="15">
        <f t="shared" si="3"/>
        <v>113.1</v>
      </c>
      <c r="AC62" s="16">
        <f t="shared" si="3"/>
        <v>113.1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249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220</v>
      </c>
      <c r="C65" s="6" t="s">
        <v>34</v>
      </c>
      <c r="D65" s="6" t="s">
        <v>221</v>
      </c>
      <c r="K65" s="150"/>
    </row>
    <row r="66" spans="1:11" s="54" customFormat="1" ht="15.75" x14ac:dyDescent="0.25">
      <c r="A66" s="298" t="s">
        <v>35</v>
      </c>
      <c r="B66" s="299">
        <f>SUM(O62)</f>
        <v>754</v>
      </c>
      <c r="C66" s="8">
        <v>754</v>
      </c>
      <c r="D66" s="205" t="s">
        <v>225</v>
      </c>
      <c r="K66" s="150"/>
    </row>
    <row r="67" spans="1:11" s="54" customFormat="1" ht="15.75" x14ac:dyDescent="0.25">
      <c r="A67" s="7" t="s">
        <v>36</v>
      </c>
      <c r="B67" s="204">
        <f>SUM(P62:S62)</f>
        <v>1417.3999999999996</v>
      </c>
      <c r="C67" s="8">
        <f>C66*4</f>
        <v>3016</v>
      </c>
      <c r="D67" s="205" t="s">
        <v>226</v>
      </c>
      <c r="K67" s="150"/>
    </row>
    <row r="68" spans="1:11" s="54" customFormat="1" ht="15.75" thickBot="1" x14ac:dyDescent="0.3">
      <c r="A68" s="9" t="s">
        <v>37</v>
      </c>
      <c r="B68" s="10">
        <f>SUM(T62:AC62)</f>
        <v>1131</v>
      </c>
      <c r="C68" s="10">
        <f>C66*10</f>
        <v>7540</v>
      </c>
      <c r="D68" s="206" t="s">
        <v>227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W10:W11"/>
    <mergeCell ref="X10:X11"/>
    <mergeCell ref="Y10:Y11"/>
    <mergeCell ref="P10:P11"/>
    <mergeCell ref="R10:R11"/>
    <mergeCell ref="S10:S11"/>
    <mergeCell ref="T10:T11"/>
    <mergeCell ref="U10:U11"/>
    <mergeCell ref="A1:AC1"/>
    <mergeCell ref="A2:AC2"/>
    <mergeCell ref="A3:J3"/>
    <mergeCell ref="K3:Q3"/>
    <mergeCell ref="R3:AC3"/>
    <mergeCell ref="R4:AC4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A9:A11"/>
    <mergeCell ref="A7:J7"/>
    <mergeCell ref="K7:Q7"/>
    <mergeCell ref="R7:AC7"/>
    <mergeCell ref="A4:J4"/>
    <mergeCell ref="K4:Q4"/>
    <mergeCell ref="I9:I11"/>
    <mergeCell ref="K9:K11"/>
    <mergeCell ref="L10:L11"/>
    <mergeCell ref="M10:M11"/>
    <mergeCell ref="N10:N11"/>
    <mergeCell ref="Q10:Q11"/>
    <mergeCell ref="L9:M9"/>
    <mergeCell ref="O9:AC9"/>
    <mergeCell ref="E10:E11"/>
    <mergeCell ref="F10:F11"/>
    <mergeCell ref="G10:G11"/>
    <mergeCell ref="J10:J11"/>
    <mergeCell ref="AC10:AC11"/>
    <mergeCell ref="V10:V11"/>
    <mergeCell ref="A21:C21"/>
    <mergeCell ref="A38:C38"/>
    <mergeCell ref="E9:G9"/>
    <mergeCell ref="H9:H11"/>
    <mergeCell ref="O10:O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5"/>
  <sheetViews>
    <sheetView topLeftCell="A19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8554687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156</v>
      </c>
      <c r="L3" s="336"/>
      <c r="M3" s="336"/>
      <c r="N3" s="336"/>
      <c r="O3" s="336"/>
      <c r="P3" s="336"/>
      <c r="Q3" s="336"/>
      <c r="R3" s="336" t="s">
        <v>198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60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55" t="s">
        <v>4</v>
      </c>
      <c r="C11" s="55" t="s">
        <v>6</v>
      </c>
      <c r="D11" s="55" t="s">
        <v>5</v>
      </c>
      <c r="E11" s="379"/>
      <c r="F11" s="379"/>
      <c r="G11" s="379"/>
      <c r="H11" s="378"/>
      <c r="I11" s="378"/>
      <c r="J11" s="380"/>
      <c r="K11" s="378"/>
      <c r="L11" s="375"/>
      <c r="M11" s="375"/>
      <c r="N11" s="376"/>
      <c r="O11" s="377"/>
      <c r="P11" s="374"/>
      <c r="Q11" s="374"/>
      <c r="R11" s="374"/>
      <c r="S11" s="374"/>
      <c r="T11" s="373"/>
      <c r="U11" s="373"/>
      <c r="V11" s="373"/>
      <c r="W11" s="373"/>
      <c r="X11" s="373"/>
      <c r="Y11" s="373"/>
      <c r="Z11" s="373"/>
      <c r="AA11" s="373"/>
      <c r="AB11" s="373"/>
      <c r="AC11" s="372"/>
    </row>
    <row r="12" spans="1:29" ht="30" x14ac:dyDescent="0.25">
      <c r="A12" s="159">
        <v>1</v>
      </c>
      <c r="B12" s="56"/>
      <c r="C12" s="80" t="s">
        <v>158</v>
      </c>
      <c r="D12" s="207" t="s">
        <v>157</v>
      </c>
      <c r="E12" s="59"/>
      <c r="F12" s="208" t="s">
        <v>33</v>
      </c>
      <c r="G12" s="61"/>
      <c r="H12" s="62"/>
      <c r="I12" s="170" t="s">
        <v>158</v>
      </c>
      <c r="J12" s="171">
        <f t="shared" ref="J12" si="0">SUM(O12:AC12)</f>
        <v>2191.6999999999998</v>
      </c>
      <c r="K12" s="62"/>
      <c r="L12" s="186">
        <v>44562</v>
      </c>
      <c r="M12" s="186">
        <v>50040</v>
      </c>
      <c r="N12" s="64"/>
      <c r="O12" s="253">
        <f>1*$C$66</f>
        <v>707</v>
      </c>
      <c r="P12" s="2">
        <f>0.15*$C$66</f>
        <v>106.05</v>
      </c>
      <c r="Q12" s="2">
        <f t="shared" ref="Q12:AB12" si="1">0.15*$C$66</f>
        <v>106.05</v>
      </c>
      <c r="R12" s="2">
        <f t="shared" si="1"/>
        <v>106.05</v>
      </c>
      <c r="S12" s="2">
        <f t="shared" si="1"/>
        <v>106.05</v>
      </c>
      <c r="T12" s="48">
        <f t="shared" si="1"/>
        <v>106.05</v>
      </c>
      <c r="U12" s="48">
        <f t="shared" si="1"/>
        <v>106.05</v>
      </c>
      <c r="V12" s="48">
        <f t="shared" si="1"/>
        <v>106.05</v>
      </c>
      <c r="W12" s="48">
        <f t="shared" si="1"/>
        <v>106.05</v>
      </c>
      <c r="X12" s="48">
        <f t="shared" si="1"/>
        <v>106.05</v>
      </c>
      <c r="Y12" s="48">
        <f t="shared" si="1"/>
        <v>106.05</v>
      </c>
      <c r="Z12" s="48">
        <f t="shared" si="1"/>
        <v>106.05</v>
      </c>
      <c r="AA12" s="48">
        <f t="shared" si="1"/>
        <v>106.05</v>
      </c>
      <c r="AB12" s="48">
        <f t="shared" si="1"/>
        <v>106.05</v>
      </c>
      <c r="AC12" s="4">
        <f>0.15*$C$66</f>
        <v>106.05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2191.6999999999998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/>
      <c r="B42" s="75"/>
      <c r="C42" s="142" t="s">
        <v>158</v>
      </c>
      <c r="D42" s="142" t="s">
        <v>207</v>
      </c>
      <c r="E42" s="138" t="s">
        <v>77</v>
      </c>
      <c r="F42" s="138" t="s">
        <v>219</v>
      </c>
      <c r="G42" s="138" t="s">
        <v>138</v>
      </c>
      <c r="H42" s="49"/>
      <c r="I42" s="170" t="s">
        <v>158</v>
      </c>
      <c r="J42" s="171">
        <f t="shared" ref="J42" si="2">SUM(O42:AC42)</f>
        <v>762</v>
      </c>
      <c r="K42" s="79"/>
      <c r="L42" s="81">
        <v>44927</v>
      </c>
      <c r="M42" s="81">
        <v>45291</v>
      </c>
      <c r="N42" s="64" t="s">
        <v>26</v>
      </c>
      <c r="O42" s="1"/>
      <c r="P42" s="33">
        <v>762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/>
      <c r="B43" s="75"/>
      <c r="C43" s="130" t="s">
        <v>158</v>
      </c>
      <c r="D43" s="80" t="s">
        <v>206</v>
      </c>
      <c r="E43" s="138" t="s">
        <v>74</v>
      </c>
      <c r="F43" s="138" t="s">
        <v>137</v>
      </c>
      <c r="G43" s="138" t="s">
        <v>102</v>
      </c>
      <c r="H43" s="49"/>
      <c r="I43" s="170" t="s">
        <v>158</v>
      </c>
      <c r="J43" s="171">
        <f>SUM(O43:AC43)</f>
        <v>83990</v>
      </c>
      <c r="K43" s="79"/>
      <c r="L43" s="81">
        <v>46388</v>
      </c>
      <c r="M43" s="81">
        <v>50040</v>
      </c>
      <c r="N43" s="64" t="s">
        <v>27</v>
      </c>
      <c r="O43" s="1"/>
      <c r="P43" s="2"/>
      <c r="Q43" s="2"/>
      <c r="R43" s="2"/>
      <c r="S43" s="2"/>
      <c r="T43" s="3">
        <v>8399</v>
      </c>
      <c r="U43" s="3">
        <v>8399</v>
      </c>
      <c r="V43" s="3">
        <v>8399</v>
      </c>
      <c r="W43" s="3">
        <v>8399</v>
      </c>
      <c r="X43" s="3">
        <v>8399</v>
      </c>
      <c r="Y43" s="3">
        <v>8399</v>
      </c>
      <c r="Z43" s="3">
        <v>8399</v>
      </c>
      <c r="AA43" s="3">
        <v>8399</v>
      </c>
      <c r="AB43" s="3">
        <v>8399</v>
      </c>
      <c r="AC43" s="4">
        <v>8399</v>
      </c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s="83" customFormat="1" ht="75" x14ac:dyDescent="0.25">
      <c r="A59" s="159"/>
      <c r="B59" s="75"/>
      <c r="C59" s="76" t="s">
        <v>159</v>
      </c>
      <c r="D59" s="78" t="s">
        <v>160</v>
      </c>
      <c r="E59" s="166" t="s">
        <v>120</v>
      </c>
      <c r="F59" s="138" t="s">
        <v>148</v>
      </c>
      <c r="G59" s="167" t="s">
        <v>149</v>
      </c>
      <c r="H59" s="79"/>
      <c r="I59" s="170" t="s">
        <v>158</v>
      </c>
      <c r="J59" s="171">
        <f t="shared" ref="J59" si="3">SUM(O59:AC59)</f>
        <v>637</v>
      </c>
      <c r="K59" s="79"/>
      <c r="L59" s="81">
        <v>47119</v>
      </c>
      <c r="M59" s="81">
        <v>47848</v>
      </c>
      <c r="N59" s="82" t="s">
        <v>27</v>
      </c>
      <c r="O59" s="1"/>
      <c r="P59" s="2"/>
      <c r="Q59" s="2"/>
      <c r="R59" s="2"/>
      <c r="S59" s="2"/>
      <c r="T59" s="3"/>
      <c r="U59" s="3"/>
      <c r="V59" s="3">
        <v>394</v>
      </c>
      <c r="W59" s="3">
        <v>243</v>
      </c>
      <c r="X59" s="3"/>
      <c r="Y59" s="3"/>
      <c r="Z59" s="3"/>
      <c r="AA59" s="3"/>
      <c r="AB59" s="3"/>
      <c r="AC59" s="4"/>
    </row>
    <row r="60" spans="1:29" s="111" customFormat="1" ht="15.75" thickBot="1" x14ac:dyDescent="0.3">
      <c r="A60" s="237"/>
      <c r="B60" s="238" t="s">
        <v>3</v>
      </c>
      <c r="C60" s="239"/>
      <c r="D60" s="239"/>
      <c r="E60" s="239"/>
      <c r="F60" s="239"/>
      <c r="G60" s="239"/>
      <c r="H60" s="240"/>
      <c r="I60" s="241"/>
      <c r="J60" s="241"/>
      <c r="K60" s="240"/>
      <c r="L60" s="242"/>
      <c r="M60" s="242"/>
      <c r="N60" s="243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4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85389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87580.7</v>
      </c>
      <c r="K62" s="181">
        <f>C66</f>
        <v>707</v>
      </c>
      <c r="L62" s="97"/>
      <c r="M62" s="97"/>
      <c r="N62" s="146"/>
      <c r="O62" s="13">
        <f t="shared" ref="O62:AC62" si="4">SUM(O12:O61)</f>
        <v>707</v>
      </c>
      <c r="P62" s="14">
        <f t="shared" si="4"/>
        <v>868.05</v>
      </c>
      <c r="Q62" s="14">
        <f t="shared" si="4"/>
        <v>106.05</v>
      </c>
      <c r="R62" s="14">
        <f t="shared" si="4"/>
        <v>106.05</v>
      </c>
      <c r="S62" s="14">
        <f t="shared" si="4"/>
        <v>106.05</v>
      </c>
      <c r="T62" s="15">
        <f t="shared" si="4"/>
        <v>8505.0499999999993</v>
      </c>
      <c r="U62" s="15">
        <f t="shared" si="4"/>
        <v>8505.0499999999993</v>
      </c>
      <c r="V62" s="15">
        <f t="shared" si="4"/>
        <v>8899.0499999999993</v>
      </c>
      <c r="W62" s="15">
        <f t="shared" si="4"/>
        <v>8748.0499999999993</v>
      </c>
      <c r="X62" s="15">
        <f t="shared" si="4"/>
        <v>8505.0499999999993</v>
      </c>
      <c r="Y62" s="15">
        <f t="shared" si="4"/>
        <v>8505.0499999999993</v>
      </c>
      <c r="Z62" s="15">
        <f t="shared" si="4"/>
        <v>8505.0499999999993</v>
      </c>
      <c r="AA62" s="15">
        <f t="shared" si="4"/>
        <v>8505.0499999999993</v>
      </c>
      <c r="AB62" s="15">
        <f t="shared" si="4"/>
        <v>8505.0499999999993</v>
      </c>
      <c r="AC62" s="16">
        <f t="shared" si="4"/>
        <v>8505.0499999999993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249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220</v>
      </c>
      <c r="C65" s="6" t="s">
        <v>34</v>
      </c>
      <c r="D65" s="6" t="s">
        <v>221</v>
      </c>
      <c r="K65" s="150"/>
    </row>
    <row r="66" spans="1:11" s="54" customFormat="1" ht="15.75" x14ac:dyDescent="0.25">
      <c r="A66" s="7" t="s">
        <v>35</v>
      </c>
      <c r="B66" s="204">
        <f>SUM(O62)</f>
        <v>707</v>
      </c>
      <c r="C66" s="8">
        <v>707</v>
      </c>
      <c r="D66" s="205" t="s">
        <v>250</v>
      </c>
      <c r="K66" s="150"/>
    </row>
    <row r="67" spans="1:11" s="54" customFormat="1" ht="15.75" x14ac:dyDescent="0.25">
      <c r="A67" s="7" t="s">
        <v>36</v>
      </c>
      <c r="B67" s="204">
        <f>SUM(P62:S62)</f>
        <v>1186.1999999999998</v>
      </c>
      <c r="C67" s="8">
        <f>C66*4</f>
        <v>2828</v>
      </c>
      <c r="D67" s="205" t="s">
        <v>251</v>
      </c>
      <c r="K67" s="150"/>
    </row>
    <row r="68" spans="1:11" s="54" customFormat="1" ht="15.75" thickBot="1" x14ac:dyDescent="0.3">
      <c r="A68" s="9" t="s">
        <v>37</v>
      </c>
      <c r="B68" s="10">
        <f>SUM(T62:AC62)</f>
        <v>85687.500000000015</v>
      </c>
      <c r="C68" s="10">
        <f>C66*10</f>
        <v>7070</v>
      </c>
      <c r="D68" s="206" t="s">
        <v>252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5"/>
  <sheetViews>
    <sheetView topLeftCell="A34" zoomScale="60" zoomScaleNormal="60" workbookViewId="0">
      <selection activeCell="A60" sqref="A60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710937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14062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62</v>
      </c>
      <c r="L3" s="336"/>
      <c r="M3" s="336"/>
      <c r="N3" s="336"/>
      <c r="O3" s="336"/>
      <c r="P3" s="336"/>
      <c r="Q3" s="336"/>
      <c r="R3" s="336" t="s">
        <v>194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63</v>
      </c>
      <c r="D12" s="213" t="s">
        <v>130</v>
      </c>
      <c r="E12" s="215"/>
      <c r="F12" s="245" t="s">
        <v>33</v>
      </c>
      <c r="G12" s="217"/>
      <c r="H12" s="218"/>
      <c r="I12" s="219" t="s">
        <v>63</v>
      </c>
      <c r="J12" s="220">
        <f t="shared" ref="J12" si="0">SUM(O12:AC12)</f>
        <v>1391.8999999999996</v>
      </c>
      <c r="K12" s="218"/>
      <c r="L12" s="221">
        <v>44562</v>
      </c>
      <c r="M12" s="221">
        <v>50040</v>
      </c>
      <c r="N12" s="82"/>
      <c r="O12" s="249">
        <f>1*$C$66</f>
        <v>449</v>
      </c>
      <c r="P12" s="223">
        <f>0.15*$C$66</f>
        <v>67.349999999999994</v>
      </c>
      <c r="Q12" s="223">
        <f t="shared" ref="Q12:AB12" si="1">0.15*$C$66</f>
        <v>67.349999999999994</v>
      </c>
      <c r="R12" s="223">
        <f t="shared" si="1"/>
        <v>67.349999999999994</v>
      </c>
      <c r="S12" s="223">
        <f t="shared" si="1"/>
        <v>67.349999999999994</v>
      </c>
      <c r="T12" s="235">
        <f t="shared" si="1"/>
        <v>67.349999999999994</v>
      </c>
      <c r="U12" s="235">
        <f t="shared" si="1"/>
        <v>67.349999999999994</v>
      </c>
      <c r="V12" s="235">
        <f t="shared" si="1"/>
        <v>67.349999999999994</v>
      </c>
      <c r="W12" s="235">
        <f t="shared" si="1"/>
        <v>67.349999999999994</v>
      </c>
      <c r="X12" s="235">
        <f t="shared" si="1"/>
        <v>67.349999999999994</v>
      </c>
      <c r="Y12" s="235">
        <f t="shared" si="1"/>
        <v>67.349999999999994</v>
      </c>
      <c r="Z12" s="235">
        <f t="shared" si="1"/>
        <v>67.349999999999994</v>
      </c>
      <c r="AA12" s="235">
        <f t="shared" si="1"/>
        <v>67.349999999999994</v>
      </c>
      <c r="AB12" s="235">
        <f t="shared" si="1"/>
        <v>67.349999999999994</v>
      </c>
      <c r="AC12" s="225">
        <f>0.15*$C$66</f>
        <v>67.349999999999994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1391.8999999999996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/>
      <c r="B42" s="75"/>
      <c r="C42" s="142" t="s">
        <v>216</v>
      </c>
      <c r="D42" s="142" t="s">
        <v>217</v>
      </c>
      <c r="E42" s="138" t="s">
        <v>74</v>
      </c>
      <c r="F42" s="138" t="s">
        <v>137</v>
      </c>
      <c r="G42" s="138" t="s">
        <v>218</v>
      </c>
      <c r="H42" s="49"/>
      <c r="I42" s="170" t="s">
        <v>63</v>
      </c>
      <c r="J42" s="171">
        <f t="shared" ref="J42" si="2">SUM(O42:AC42)</f>
        <v>14350</v>
      </c>
      <c r="K42" s="79"/>
      <c r="L42" s="81">
        <v>46388</v>
      </c>
      <c r="M42" s="81">
        <v>50040</v>
      </c>
      <c r="N42" s="64" t="s">
        <v>27</v>
      </c>
      <c r="O42" s="1"/>
      <c r="P42" s="2"/>
      <c r="Q42" s="2"/>
      <c r="R42" s="2"/>
      <c r="S42" s="2"/>
      <c r="T42" s="3">
        <v>1435</v>
      </c>
      <c r="U42" s="3">
        <v>1435</v>
      </c>
      <c r="V42" s="3">
        <v>1435</v>
      </c>
      <c r="W42" s="3">
        <v>1435</v>
      </c>
      <c r="X42" s="3">
        <v>1435</v>
      </c>
      <c r="Y42" s="3">
        <v>1435</v>
      </c>
      <c r="Z42" s="3">
        <v>1435</v>
      </c>
      <c r="AA42" s="3">
        <v>1435</v>
      </c>
      <c r="AB42" s="3">
        <v>1435</v>
      </c>
      <c r="AC42" s="4">
        <v>1435</v>
      </c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x14ac:dyDescent="0.25">
      <c r="A53" s="159"/>
      <c r="B53" s="75"/>
      <c r="C53" s="78"/>
      <c r="D53" s="93"/>
      <c r="E53" s="18"/>
      <c r="F53" s="18"/>
      <c r="G53" s="18"/>
      <c r="H53" s="79"/>
      <c r="I53" s="170"/>
      <c r="J53" s="171"/>
      <c r="K53" s="79"/>
      <c r="L53" s="81"/>
      <c r="M53" s="81"/>
      <c r="N53" s="82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ht="120" x14ac:dyDescent="0.25">
      <c r="A58" s="159"/>
      <c r="B58" s="75"/>
      <c r="C58" s="76" t="s">
        <v>126</v>
      </c>
      <c r="D58" s="78" t="s">
        <v>281</v>
      </c>
      <c r="E58" s="18" t="s">
        <v>108</v>
      </c>
      <c r="F58" s="77" t="s">
        <v>109</v>
      </c>
      <c r="G58" s="78" t="s">
        <v>110</v>
      </c>
      <c r="H58" s="79"/>
      <c r="I58" s="170" t="s">
        <v>204</v>
      </c>
      <c r="J58" s="171">
        <f t="shared" ref="J58" si="3">SUM(O58:AC58)</f>
        <v>456</v>
      </c>
      <c r="K58" s="79"/>
      <c r="L58" s="81">
        <v>48945</v>
      </c>
      <c r="M58" s="81">
        <v>49309</v>
      </c>
      <c r="N58" s="82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>
        <v>456</v>
      </c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20.75" thickBot="1" x14ac:dyDescent="0.3">
      <c r="A60" s="209"/>
      <c r="B60" s="227"/>
      <c r="C60" s="228" t="s">
        <v>127</v>
      </c>
      <c r="D60" s="93" t="s">
        <v>215</v>
      </c>
      <c r="E60" s="229" t="s">
        <v>81</v>
      </c>
      <c r="F60" s="229" t="s">
        <v>90</v>
      </c>
      <c r="G60" s="229" t="s">
        <v>91</v>
      </c>
      <c r="H60" s="230"/>
      <c r="I60" s="178" t="s">
        <v>204</v>
      </c>
      <c r="J60" s="231">
        <f t="shared" ref="J60" si="4">SUM(O60:AC60)</f>
        <v>456</v>
      </c>
      <c r="K60" s="230"/>
      <c r="L60" s="232">
        <v>46753</v>
      </c>
      <c r="M60" s="232">
        <v>47118</v>
      </c>
      <c r="N60" s="233" t="s">
        <v>27</v>
      </c>
      <c r="O60" s="22"/>
      <c r="P60" s="23"/>
      <c r="Q60" s="23"/>
      <c r="R60" s="23"/>
      <c r="S60" s="23"/>
      <c r="T60" s="24"/>
      <c r="U60" s="24">
        <v>456</v>
      </c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15262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16653.900000000001</v>
      </c>
      <c r="K62" s="181">
        <f>C66</f>
        <v>449</v>
      </c>
      <c r="L62" s="97"/>
      <c r="M62" s="97"/>
      <c r="N62" s="146"/>
      <c r="O62" s="13">
        <f t="shared" ref="O62:AC62" si="5">SUM(O12:O61)</f>
        <v>449</v>
      </c>
      <c r="P62" s="14">
        <f t="shared" si="5"/>
        <v>67.349999999999994</v>
      </c>
      <c r="Q62" s="14">
        <f t="shared" si="5"/>
        <v>67.349999999999994</v>
      </c>
      <c r="R62" s="14">
        <f t="shared" si="5"/>
        <v>67.349999999999994</v>
      </c>
      <c r="S62" s="14">
        <f t="shared" si="5"/>
        <v>67.349999999999994</v>
      </c>
      <c r="T62" s="15">
        <f t="shared" si="5"/>
        <v>1502.35</v>
      </c>
      <c r="U62" s="15">
        <f t="shared" si="5"/>
        <v>1958.35</v>
      </c>
      <c r="V62" s="15">
        <f t="shared" si="5"/>
        <v>1502.35</v>
      </c>
      <c r="W62" s="15">
        <f t="shared" si="5"/>
        <v>1502.35</v>
      </c>
      <c r="X62" s="15">
        <f t="shared" si="5"/>
        <v>1502.35</v>
      </c>
      <c r="Y62" s="15">
        <f t="shared" si="5"/>
        <v>1502.35</v>
      </c>
      <c r="Z62" s="15">
        <f t="shared" si="5"/>
        <v>1502.35</v>
      </c>
      <c r="AA62" s="15">
        <f t="shared" si="5"/>
        <v>1958.35</v>
      </c>
      <c r="AB62" s="15">
        <f t="shared" si="5"/>
        <v>1502.35</v>
      </c>
      <c r="AC62" s="16">
        <f t="shared" si="5"/>
        <v>1502.35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249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220</v>
      </c>
      <c r="C65" s="6" t="s">
        <v>34</v>
      </c>
      <c r="D65" s="6" t="s">
        <v>221</v>
      </c>
      <c r="K65" s="150"/>
    </row>
    <row r="66" spans="1:11" s="54" customFormat="1" ht="15.75" x14ac:dyDescent="0.25">
      <c r="A66" s="7" t="s">
        <v>35</v>
      </c>
      <c r="B66" s="204">
        <f>SUM(O62)</f>
        <v>449</v>
      </c>
      <c r="C66" s="8">
        <v>449</v>
      </c>
      <c r="D66" s="205" t="s">
        <v>250</v>
      </c>
      <c r="K66" s="150"/>
    </row>
    <row r="67" spans="1:11" s="54" customFormat="1" ht="15.75" x14ac:dyDescent="0.25">
      <c r="A67" s="7" t="s">
        <v>36</v>
      </c>
      <c r="B67" s="204">
        <f>SUM(P62:S62)</f>
        <v>269.39999999999998</v>
      </c>
      <c r="C67" s="8">
        <f>C66*4</f>
        <v>1796</v>
      </c>
      <c r="D67" s="205" t="s">
        <v>251</v>
      </c>
      <c r="K67" s="150"/>
    </row>
    <row r="68" spans="1:11" s="54" customFormat="1" ht="15.75" thickBot="1" x14ac:dyDescent="0.3">
      <c r="A68" s="9" t="s">
        <v>37</v>
      </c>
      <c r="B68" s="10">
        <f>SUM(T62:AC62)</f>
        <v>15935.500000000002</v>
      </c>
      <c r="C68" s="10">
        <f>C66*10</f>
        <v>4490</v>
      </c>
      <c r="D68" s="206" t="s">
        <v>252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9"/>
  <sheetViews>
    <sheetView topLeftCell="A43" zoomScale="60" zoomScaleNormal="60" workbookViewId="0">
      <selection activeCell="A43" sqref="A43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5703125" style="52" customWidth="1"/>
    <col min="10" max="11" width="14" style="52" customWidth="1"/>
    <col min="12" max="13" width="14" style="52" bestFit="1" customWidth="1"/>
    <col min="14" max="14" width="14.42578125" style="52" customWidth="1"/>
    <col min="15" max="15" width="13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189</v>
      </c>
      <c r="L3" s="336"/>
      <c r="M3" s="336"/>
      <c r="N3" s="336"/>
      <c r="O3" s="336"/>
      <c r="P3" s="336"/>
      <c r="Q3" s="336"/>
      <c r="R3" s="336" t="s">
        <v>197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190</v>
      </c>
      <c r="D12" s="213" t="s">
        <v>157</v>
      </c>
      <c r="E12" s="215"/>
      <c r="F12" s="245" t="s">
        <v>33</v>
      </c>
      <c r="G12" s="217"/>
      <c r="H12" s="218"/>
      <c r="I12" s="219" t="s">
        <v>190</v>
      </c>
      <c r="J12" s="220">
        <f t="shared" ref="J12" si="0">SUM(O12:AC12)</f>
        <v>3870</v>
      </c>
      <c r="K12" s="218"/>
      <c r="L12" s="221">
        <v>44562</v>
      </c>
      <c r="M12" s="221">
        <v>50040</v>
      </c>
      <c r="N12" s="82"/>
      <c r="O12" s="222">
        <f>0.15*$C$69</f>
        <v>258</v>
      </c>
      <c r="P12" s="234">
        <f t="shared" ref="P12:AB12" si="1">0.15*$C$69</f>
        <v>258</v>
      </c>
      <c r="Q12" s="234">
        <f t="shared" si="1"/>
        <v>258</v>
      </c>
      <c r="R12" s="234">
        <f t="shared" si="1"/>
        <v>258</v>
      </c>
      <c r="S12" s="234">
        <f t="shared" si="1"/>
        <v>258</v>
      </c>
      <c r="T12" s="235">
        <f t="shared" si="1"/>
        <v>258</v>
      </c>
      <c r="U12" s="235">
        <f t="shared" si="1"/>
        <v>258</v>
      </c>
      <c r="V12" s="235">
        <f t="shared" si="1"/>
        <v>258</v>
      </c>
      <c r="W12" s="235">
        <f t="shared" si="1"/>
        <v>258</v>
      </c>
      <c r="X12" s="235">
        <f t="shared" si="1"/>
        <v>258</v>
      </c>
      <c r="Y12" s="235">
        <f t="shared" si="1"/>
        <v>258</v>
      </c>
      <c r="Z12" s="235">
        <f t="shared" si="1"/>
        <v>258</v>
      </c>
      <c r="AA12" s="235">
        <f t="shared" si="1"/>
        <v>258</v>
      </c>
      <c r="AB12" s="235">
        <f t="shared" si="1"/>
        <v>258</v>
      </c>
      <c r="AC12" s="225">
        <f>0.15*$C$69</f>
        <v>258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3870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38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13</v>
      </c>
      <c r="B42" s="75"/>
      <c r="C42" s="182" t="s">
        <v>190</v>
      </c>
      <c r="D42" s="50" t="s">
        <v>209</v>
      </c>
      <c r="E42" s="138" t="s">
        <v>100</v>
      </c>
      <c r="F42" s="138" t="s">
        <v>75</v>
      </c>
      <c r="G42" s="138" t="s">
        <v>102</v>
      </c>
      <c r="H42" s="141" t="s">
        <v>136</v>
      </c>
      <c r="I42" s="170" t="s">
        <v>190</v>
      </c>
      <c r="J42" s="171">
        <f t="shared" ref="J42" si="2">SUM(O42:AC42)</f>
        <v>1031</v>
      </c>
      <c r="K42" s="79"/>
      <c r="L42" s="81">
        <v>44562</v>
      </c>
      <c r="M42" s="81">
        <v>44926</v>
      </c>
      <c r="N42" s="82" t="s">
        <v>25</v>
      </c>
      <c r="O42" s="1">
        <v>1031</v>
      </c>
      <c r="P42" s="289"/>
      <c r="Q42" s="289"/>
      <c r="R42" s="289"/>
      <c r="S42" s="289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/>
      <c r="B43" s="75"/>
      <c r="C43" s="182" t="s">
        <v>190</v>
      </c>
      <c r="D43" s="50" t="s">
        <v>209</v>
      </c>
      <c r="E43" s="138" t="s">
        <v>100</v>
      </c>
      <c r="F43" s="138" t="s">
        <v>75</v>
      </c>
      <c r="G43" s="138" t="s">
        <v>102</v>
      </c>
      <c r="H43" s="141" t="s">
        <v>136</v>
      </c>
      <c r="I43" s="170" t="s">
        <v>190</v>
      </c>
      <c r="J43" s="171">
        <f t="shared" ref="J43:J45" si="3">SUM(O43:AC43)</f>
        <v>4124</v>
      </c>
      <c r="K43" s="79"/>
      <c r="L43" s="81">
        <v>44927</v>
      </c>
      <c r="M43" s="81">
        <v>46387</v>
      </c>
      <c r="N43" s="82" t="s">
        <v>26</v>
      </c>
      <c r="O43" s="1"/>
      <c r="P43" s="33">
        <v>1031</v>
      </c>
      <c r="Q43" s="33">
        <v>1031</v>
      </c>
      <c r="R43" s="33">
        <v>1031</v>
      </c>
      <c r="S43" s="33">
        <v>1031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/>
      <c r="B44" s="75"/>
      <c r="C44" s="182" t="s">
        <v>190</v>
      </c>
      <c r="D44" s="50" t="s">
        <v>207</v>
      </c>
      <c r="E44" s="138" t="s">
        <v>100</v>
      </c>
      <c r="F44" s="166" t="s">
        <v>80</v>
      </c>
      <c r="G44" s="138" t="s">
        <v>102</v>
      </c>
      <c r="H44" s="141" t="s">
        <v>136</v>
      </c>
      <c r="I44" s="170" t="s">
        <v>190</v>
      </c>
      <c r="J44" s="171">
        <f t="shared" si="3"/>
        <v>2062</v>
      </c>
      <c r="K44" s="79"/>
      <c r="L44" s="81">
        <v>45292</v>
      </c>
      <c r="M44" s="81">
        <v>46022</v>
      </c>
      <c r="N44" s="82" t="s">
        <v>26</v>
      </c>
      <c r="O44" s="1"/>
      <c r="P44" s="2"/>
      <c r="Q44" s="2">
        <v>1031</v>
      </c>
      <c r="R44" s="2">
        <v>1031</v>
      </c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159"/>
      <c r="B45" s="75"/>
      <c r="C45" s="182" t="s">
        <v>190</v>
      </c>
      <c r="D45" s="50" t="s">
        <v>209</v>
      </c>
      <c r="E45" s="138" t="s">
        <v>100</v>
      </c>
      <c r="F45" s="138" t="s">
        <v>75</v>
      </c>
      <c r="G45" s="138" t="s">
        <v>102</v>
      </c>
      <c r="H45" s="141" t="s">
        <v>136</v>
      </c>
      <c r="I45" s="170" t="s">
        <v>190</v>
      </c>
      <c r="J45" s="171">
        <f t="shared" si="3"/>
        <v>10310</v>
      </c>
      <c r="K45" s="79"/>
      <c r="L45" s="81">
        <v>46388</v>
      </c>
      <c r="M45" s="81">
        <v>50040</v>
      </c>
      <c r="N45" s="82" t="s">
        <v>27</v>
      </c>
      <c r="O45" s="1"/>
      <c r="P45" s="2"/>
      <c r="Q45" s="2"/>
      <c r="R45" s="2"/>
      <c r="S45" s="2"/>
      <c r="T45" s="3">
        <v>1031</v>
      </c>
      <c r="U45" s="3">
        <v>1031</v>
      </c>
      <c r="V45" s="3">
        <v>1031</v>
      </c>
      <c r="W45" s="3">
        <v>1031</v>
      </c>
      <c r="X45" s="3">
        <v>1031</v>
      </c>
      <c r="Y45" s="3">
        <v>1031</v>
      </c>
      <c r="Z45" s="3">
        <v>1031</v>
      </c>
      <c r="AA45" s="3">
        <v>1031</v>
      </c>
      <c r="AB45" s="3">
        <v>1031</v>
      </c>
      <c r="AC45" s="4">
        <v>1031</v>
      </c>
    </row>
    <row r="46" spans="1:29" x14ac:dyDescent="0.25">
      <c r="A46" s="158"/>
      <c r="B46" s="72" t="s">
        <v>2</v>
      </c>
      <c r="C46" s="68"/>
      <c r="D46" s="68"/>
      <c r="E46" s="68"/>
      <c r="F46" s="68"/>
      <c r="G46" s="68"/>
      <c r="H46" s="73"/>
      <c r="I46" s="169"/>
      <c r="J46" s="169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38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2" t="s">
        <v>3</v>
      </c>
      <c r="C48" s="68"/>
      <c r="D48" s="68"/>
      <c r="E48" s="68"/>
      <c r="F48" s="68"/>
      <c r="G48" s="68"/>
      <c r="H48" s="73"/>
      <c r="I48" s="169"/>
      <c r="J48" s="180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x14ac:dyDescent="0.25">
      <c r="A49" s="155"/>
      <c r="B49" s="56"/>
      <c r="C49" s="112"/>
      <c r="D49" s="57"/>
      <c r="E49" s="18"/>
      <c r="F49" s="18"/>
      <c r="G49" s="18"/>
      <c r="H49" s="62"/>
      <c r="I49" s="170"/>
      <c r="J49" s="171"/>
      <c r="K49" s="62"/>
      <c r="L49" s="63"/>
      <c r="M49" s="63"/>
      <c r="N49" s="6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8"/>
      <c r="B50" s="73" t="s">
        <v>47</v>
      </c>
      <c r="C50" s="68"/>
      <c r="D50" s="68"/>
      <c r="E50" s="68"/>
      <c r="F50" s="68"/>
      <c r="G50" s="68"/>
      <c r="H50" s="73"/>
      <c r="I50" s="169"/>
      <c r="J50" s="169"/>
      <c r="K50" s="73"/>
      <c r="L50" s="70"/>
      <c r="M50" s="70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90"/>
    </row>
    <row r="51" spans="1:29" s="111" customFormat="1" x14ac:dyDescent="0.25">
      <c r="A51" s="164"/>
      <c r="B51" s="113" t="s">
        <v>1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2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1" customFormat="1" x14ac:dyDescent="0.25">
      <c r="A55" s="164"/>
      <c r="B55" s="113" t="s">
        <v>3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9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s="83" customFormat="1" x14ac:dyDescent="0.25">
      <c r="A56" s="159"/>
      <c r="B56" s="75"/>
      <c r="C56" s="78"/>
      <c r="D56" s="93"/>
      <c r="E56" s="18"/>
      <c r="F56" s="18"/>
      <c r="G56" s="18"/>
      <c r="H56" s="79"/>
      <c r="I56" s="170"/>
      <c r="J56" s="171"/>
      <c r="K56" s="79"/>
      <c r="L56" s="81"/>
      <c r="M56" s="81"/>
      <c r="N56" s="8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8"/>
      <c r="B57" s="73" t="s">
        <v>48</v>
      </c>
      <c r="C57" s="68"/>
      <c r="D57" s="68"/>
      <c r="E57" s="68"/>
      <c r="F57" s="68"/>
      <c r="G57" s="68"/>
      <c r="H57" s="73"/>
      <c r="I57" s="169"/>
      <c r="J57" s="169"/>
      <c r="K57" s="73"/>
      <c r="L57" s="70"/>
      <c r="M57" s="70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90"/>
    </row>
    <row r="58" spans="1:29" s="111" customFormat="1" x14ac:dyDescent="0.25">
      <c r="A58" s="164"/>
      <c r="B58" s="113" t="s">
        <v>1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x14ac:dyDescent="0.25">
      <c r="A60" s="164"/>
      <c r="B60" s="113" t="s">
        <v>2</v>
      </c>
      <c r="C60" s="114"/>
      <c r="D60" s="114"/>
      <c r="E60" s="114"/>
      <c r="F60" s="114"/>
      <c r="G60" s="114"/>
      <c r="H60" s="115"/>
      <c r="I60" s="177"/>
      <c r="J60" s="177"/>
      <c r="K60" s="115"/>
      <c r="L60" s="116"/>
      <c r="M60" s="116"/>
      <c r="N60" s="119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8"/>
    </row>
    <row r="61" spans="1:29" s="83" customFormat="1" ht="120" x14ac:dyDescent="0.25">
      <c r="A61" s="159"/>
      <c r="B61" s="75"/>
      <c r="C61" s="76" t="s">
        <v>126</v>
      </c>
      <c r="D61" s="78" t="s">
        <v>281</v>
      </c>
      <c r="E61" s="18" t="s">
        <v>108</v>
      </c>
      <c r="F61" s="77" t="s">
        <v>109</v>
      </c>
      <c r="G61" s="78" t="s">
        <v>110</v>
      </c>
      <c r="H61" s="79"/>
      <c r="I61" s="170" t="s">
        <v>204</v>
      </c>
      <c r="J61" s="171">
        <f t="shared" ref="J61" si="4">SUM(O61:AC61)</f>
        <v>974</v>
      </c>
      <c r="K61" s="79"/>
      <c r="L61" s="81">
        <v>48945</v>
      </c>
      <c r="M61" s="81">
        <v>49309</v>
      </c>
      <c r="N61" s="82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>
        <v>974</v>
      </c>
      <c r="AB61" s="3"/>
      <c r="AC61" s="4"/>
    </row>
    <row r="62" spans="1:29" s="111" customFormat="1" x14ac:dyDescent="0.25">
      <c r="A62" s="164"/>
      <c r="B62" s="113" t="s">
        <v>3</v>
      </c>
      <c r="C62" s="114"/>
      <c r="D62" s="114"/>
      <c r="E62" s="114"/>
      <c r="F62" s="114"/>
      <c r="G62" s="114"/>
      <c r="H62" s="115"/>
      <c r="I62" s="177"/>
      <c r="J62" s="177"/>
      <c r="K62" s="115"/>
      <c r="L62" s="116"/>
      <c r="M62" s="116"/>
      <c r="N62" s="119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8"/>
    </row>
    <row r="63" spans="1:29" s="83" customFormat="1" ht="120.75" thickBot="1" x14ac:dyDescent="0.3">
      <c r="A63" s="317"/>
      <c r="B63" s="227"/>
      <c r="C63" s="228" t="s">
        <v>127</v>
      </c>
      <c r="D63" s="93" t="s">
        <v>215</v>
      </c>
      <c r="E63" s="229" t="s">
        <v>81</v>
      </c>
      <c r="F63" s="229" t="s">
        <v>90</v>
      </c>
      <c r="G63" s="229" t="s">
        <v>91</v>
      </c>
      <c r="H63" s="230"/>
      <c r="I63" s="178" t="s">
        <v>204</v>
      </c>
      <c r="J63" s="231">
        <f t="shared" ref="J63" si="5">SUM(O63:AC63)</f>
        <v>974</v>
      </c>
      <c r="K63" s="230"/>
      <c r="L63" s="232">
        <v>46753</v>
      </c>
      <c r="M63" s="232">
        <v>47118</v>
      </c>
      <c r="N63" s="233" t="s">
        <v>27</v>
      </c>
      <c r="O63" s="22"/>
      <c r="P63" s="23"/>
      <c r="Q63" s="23"/>
      <c r="R63" s="23"/>
      <c r="S63" s="23"/>
      <c r="T63" s="24"/>
      <c r="U63" s="24">
        <v>974</v>
      </c>
      <c r="V63" s="24"/>
      <c r="W63" s="24"/>
      <c r="X63" s="24"/>
      <c r="Y63" s="24"/>
      <c r="Z63" s="24"/>
      <c r="AA63" s="24"/>
      <c r="AB63" s="24"/>
      <c r="AC63" s="19"/>
    </row>
    <row r="64" spans="1:29" ht="15.75" thickBot="1" x14ac:dyDescent="0.3">
      <c r="A64" s="125"/>
      <c r="B64" s="126" t="s">
        <v>0</v>
      </c>
      <c r="C64" s="127"/>
      <c r="D64" s="127"/>
      <c r="E64" s="127"/>
      <c r="F64" s="127"/>
      <c r="G64" s="127"/>
      <c r="H64" s="128"/>
      <c r="I64" s="179"/>
      <c r="J64" s="179">
        <f>SUM(J42:J63)</f>
        <v>19475</v>
      </c>
      <c r="K64" s="128"/>
      <c r="L64" s="129"/>
      <c r="M64" s="129"/>
      <c r="N64" s="99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7" customFormat="1" ht="15.75" thickBot="1" x14ac:dyDescent="0.3">
      <c r="A65" s="145"/>
      <c r="B65" s="97" t="s">
        <v>0</v>
      </c>
      <c r="C65" s="97"/>
      <c r="D65" s="97"/>
      <c r="E65" s="97"/>
      <c r="F65" s="97"/>
      <c r="G65" s="97"/>
      <c r="H65" s="97"/>
      <c r="I65" s="174"/>
      <c r="J65" s="174">
        <f>J20+J37+J64</f>
        <v>23345</v>
      </c>
      <c r="K65" s="181">
        <f>C69</f>
        <v>1720</v>
      </c>
      <c r="L65" s="97"/>
      <c r="M65" s="97"/>
      <c r="N65" s="146"/>
      <c r="O65" s="13">
        <f t="shared" ref="O65:AC65" si="6">SUM(O11:O64)</f>
        <v>1289</v>
      </c>
      <c r="P65" s="14">
        <f t="shared" si="6"/>
        <v>1289</v>
      </c>
      <c r="Q65" s="14">
        <f t="shared" si="6"/>
        <v>2320</v>
      </c>
      <c r="R65" s="14">
        <f t="shared" si="6"/>
        <v>2320</v>
      </c>
      <c r="S65" s="14">
        <f t="shared" si="6"/>
        <v>1289</v>
      </c>
      <c r="T65" s="15">
        <f t="shared" si="6"/>
        <v>1289</v>
      </c>
      <c r="U65" s="15">
        <f t="shared" si="6"/>
        <v>2263</v>
      </c>
      <c r="V65" s="15">
        <f t="shared" si="6"/>
        <v>1289</v>
      </c>
      <c r="W65" s="15">
        <f t="shared" si="6"/>
        <v>1289</v>
      </c>
      <c r="X65" s="15">
        <f t="shared" si="6"/>
        <v>1289</v>
      </c>
      <c r="Y65" s="15">
        <f t="shared" si="6"/>
        <v>1289</v>
      </c>
      <c r="Z65" s="15">
        <f t="shared" si="6"/>
        <v>1289</v>
      </c>
      <c r="AA65" s="15">
        <f t="shared" si="6"/>
        <v>2263</v>
      </c>
      <c r="AB65" s="15">
        <f t="shared" si="6"/>
        <v>1289</v>
      </c>
      <c r="AC65" s="16">
        <f t="shared" si="6"/>
        <v>1289</v>
      </c>
    </row>
    <row r="66" spans="1:29" ht="15.75" x14ac:dyDescent="0.25">
      <c r="K66" s="148" t="s">
        <v>249</v>
      </c>
    </row>
    <row r="67" spans="1:29" s="54" customFormat="1" ht="15.75" x14ac:dyDescent="0.25">
      <c r="K67" s="150"/>
    </row>
    <row r="68" spans="1:29" s="54" customFormat="1" ht="60" x14ac:dyDescent="0.25">
      <c r="A68" s="5"/>
      <c r="B68" s="6" t="s">
        <v>220</v>
      </c>
      <c r="C68" s="6" t="s">
        <v>34</v>
      </c>
      <c r="D68" s="6" t="s">
        <v>221</v>
      </c>
      <c r="K68" s="150"/>
    </row>
    <row r="69" spans="1:29" s="54" customFormat="1" ht="15.75" x14ac:dyDescent="0.25">
      <c r="A69" s="7" t="s">
        <v>35</v>
      </c>
      <c r="B69" s="204">
        <f>SUM(O65)</f>
        <v>1289</v>
      </c>
      <c r="C69" s="8">
        <v>1720</v>
      </c>
      <c r="D69" s="205" t="s">
        <v>250</v>
      </c>
      <c r="K69" s="150"/>
    </row>
    <row r="70" spans="1:29" s="54" customFormat="1" ht="15.75" x14ac:dyDescent="0.25">
      <c r="A70" s="7" t="s">
        <v>36</v>
      </c>
      <c r="B70" s="204">
        <f>SUM(P65:S65)</f>
        <v>7218</v>
      </c>
      <c r="C70" s="8">
        <f>C69*4</f>
        <v>6880</v>
      </c>
      <c r="D70" s="205" t="s">
        <v>251</v>
      </c>
      <c r="K70" s="150"/>
    </row>
    <row r="71" spans="1:29" s="54" customFormat="1" ht="15.75" thickBot="1" x14ac:dyDescent="0.3">
      <c r="A71" s="9" t="s">
        <v>37</v>
      </c>
      <c r="B71" s="10">
        <f>SUM(T65:AC65)</f>
        <v>14838</v>
      </c>
      <c r="C71" s="10">
        <f>C69*10</f>
        <v>17200</v>
      </c>
      <c r="D71" s="206" t="s">
        <v>252</v>
      </c>
    </row>
    <row r="72" spans="1:29" s="54" customFormat="1" x14ac:dyDescent="0.25">
      <c r="A72" s="11"/>
      <c r="B72" s="12"/>
      <c r="C72" s="12"/>
    </row>
    <row r="75" spans="1:29" x14ac:dyDescent="0.25">
      <c r="B75" s="152"/>
    </row>
    <row r="76" spans="1:29" x14ac:dyDescent="0.25">
      <c r="B76" s="153"/>
    </row>
    <row r="77" spans="1:29" x14ac:dyDescent="0.25">
      <c r="B77" s="153"/>
    </row>
    <row r="78" spans="1:29" x14ac:dyDescent="0.25">
      <c r="B78" s="153"/>
    </row>
    <row r="79" spans="1:29" x14ac:dyDescent="0.25">
      <c r="B79" s="153"/>
    </row>
    <row r="81" spans="2:2" x14ac:dyDescent="0.25">
      <c r="B81" s="154"/>
    </row>
    <row r="89" spans="2:2" x14ac:dyDescent="0.25">
      <c r="B89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4"/>
  <sheetViews>
    <sheetView topLeftCell="A22" zoomScale="60" zoomScaleNormal="60" zoomScaleSheetLayoutView="70" workbookViewId="0">
      <selection activeCell="A53" sqref="A53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184</v>
      </c>
      <c r="L3" s="336"/>
      <c r="M3" s="336"/>
      <c r="N3" s="336"/>
      <c r="O3" s="336"/>
      <c r="P3" s="336"/>
      <c r="Q3" s="336"/>
      <c r="R3" s="336" t="s">
        <v>196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186</v>
      </c>
      <c r="D12" s="213" t="s">
        <v>185</v>
      </c>
      <c r="E12" s="215"/>
      <c r="F12" s="245" t="s">
        <v>33</v>
      </c>
      <c r="G12" s="217"/>
      <c r="H12" s="218"/>
      <c r="I12" s="219" t="s">
        <v>186</v>
      </c>
      <c r="J12" s="220">
        <f t="shared" ref="J12" si="0">SUM(O12:AC12)</f>
        <v>6356.25</v>
      </c>
      <c r="K12" s="218"/>
      <c r="L12" s="221">
        <v>44562</v>
      </c>
      <c r="M12" s="221">
        <v>50040</v>
      </c>
      <c r="N12" s="82"/>
      <c r="O12" s="222">
        <f>0.15*$C$65</f>
        <v>423.75</v>
      </c>
      <c r="P12" s="234">
        <f t="shared" ref="P12:AB12" si="1">0.15*$C$65</f>
        <v>423.75</v>
      </c>
      <c r="Q12" s="234">
        <f t="shared" si="1"/>
        <v>423.75</v>
      </c>
      <c r="R12" s="234">
        <f t="shared" si="1"/>
        <v>423.75</v>
      </c>
      <c r="S12" s="234">
        <f t="shared" si="1"/>
        <v>423.75</v>
      </c>
      <c r="T12" s="235">
        <f t="shared" si="1"/>
        <v>423.75</v>
      </c>
      <c r="U12" s="235">
        <f t="shared" si="1"/>
        <v>423.75</v>
      </c>
      <c r="V12" s="235">
        <f t="shared" si="1"/>
        <v>423.75</v>
      </c>
      <c r="W12" s="235">
        <f t="shared" si="1"/>
        <v>423.75</v>
      </c>
      <c r="X12" s="235">
        <f t="shared" si="1"/>
        <v>423.75</v>
      </c>
      <c r="Y12" s="235">
        <f t="shared" si="1"/>
        <v>423.75</v>
      </c>
      <c r="Z12" s="235">
        <f t="shared" si="1"/>
        <v>423.75</v>
      </c>
      <c r="AA12" s="235">
        <f t="shared" si="1"/>
        <v>423.75</v>
      </c>
      <c r="AB12" s="235">
        <f t="shared" si="1"/>
        <v>423.75</v>
      </c>
      <c r="AC12" s="225">
        <f>0.15*$C$65</f>
        <v>423.75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6356.25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x14ac:dyDescent="0.25">
      <c r="A42" s="159"/>
      <c r="B42" s="75"/>
      <c r="C42" s="130"/>
      <c r="D42" s="196"/>
      <c r="E42" s="138"/>
      <c r="F42" s="139"/>
      <c r="G42" s="138"/>
      <c r="H42" s="49"/>
      <c r="I42" s="170"/>
      <c r="J42" s="171"/>
      <c r="K42" s="79"/>
      <c r="L42" s="81"/>
      <c r="M42" s="81"/>
      <c r="N42" s="64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s="83" customFormat="1" ht="105" x14ac:dyDescent="0.25">
      <c r="A51" s="317"/>
      <c r="B51" s="75"/>
      <c r="C51" s="76" t="s">
        <v>182</v>
      </c>
      <c r="D51" s="78" t="s">
        <v>211</v>
      </c>
      <c r="E51" s="138" t="s">
        <v>92</v>
      </c>
      <c r="F51" s="138" t="s">
        <v>144</v>
      </c>
      <c r="G51" s="138" t="s">
        <v>145</v>
      </c>
      <c r="H51" s="79"/>
      <c r="I51" s="170" t="s">
        <v>205</v>
      </c>
      <c r="J51" s="171">
        <f t="shared" ref="J51" si="2">SUM(O51:AC51)</f>
        <v>1427</v>
      </c>
      <c r="K51" s="79"/>
      <c r="L51" s="81">
        <v>45292</v>
      </c>
      <c r="M51" s="81">
        <v>46022</v>
      </c>
      <c r="N51" s="82" t="s">
        <v>26</v>
      </c>
      <c r="O51" s="1"/>
      <c r="P51" s="2"/>
      <c r="Q51" s="2">
        <v>562</v>
      </c>
      <c r="R51" s="2">
        <v>865</v>
      </c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ht="120" x14ac:dyDescent="0.25">
      <c r="A53" s="200"/>
      <c r="B53" s="75"/>
      <c r="C53" s="76" t="s">
        <v>182</v>
      </c>
      <c r="D53" s="78" t="s">
        <v>215</v>
      </c>
      <c r="E53" s="166" t="s">
        <v>81</v>
      </c>
      <c r="F53" s="138" t="s">
        <v>183</v>
      </c>
      <c r="G53" s="166" t="s">
        <v>105</v>
      </c>
      <c r="H53" s="79"/>
      <c r="I53" s="170" t="s">
        <v>205</v>
      </c>
      <c r="J53" s="171">
        <f t="shared" ref="J53" si="3">SUM(O53:AC53)</f>
        <v>1176</v>
      </c>
      <c r="K53" s="79"/>
      <c r="L53" s="81">
        <v>45658</v>
      </c>
      <c r="M53" s="81">
        <v>46022</v>
      </c>
      <c r="N53" s="82" t="s">
        <v>26</v>
      </c>
      <c r="O53" s="1"/>
      <c r="P53" s="2"/>
      <c r="Q53" s="2"/>
      <c r="R53" s="2">
        <v>1176</v>
      </c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2603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8959.25</v>
      </c>
      <c r="K61" s="181">
        <f>C65</f>
        <v>2825</v>
      </c>
      <c r="L61" s="97"/>
      <c r="M61" s="97"/>
      <c r="N61" s="146"/>
      <c r="O61" s="13">
        <f t="shared" ref="O61:AC61" si="4">SUM(O12:O60)</f>
        <v>423.75</v>
      </c>
      <c r="P61" s="14">
        <f t="shared" si="4"/>
        <v>423.75</v>
      </c>
      <c r="Q61" s="14">
        <f t="shared" si="4"/>
        <v>985.75</v>
      </c>
      <c r="R61" s="14">
        <f t="shared" si="4"/>
        <v>2464.75</v>
      </c>
      <c r="S61" s="14">
        <f t="shared" si="4"/>
        <v>423.75</v>
      </c>
      <c r="T61" s="15">
        <f t="shared" si="4"/>
        <v>423.75</v>
      </c>
      <c r="U61" s="15">
        <f t="shared" si="4"/>
        <v>423.75</v>
      </c>
      <c r="V61" s="15">
        <f t="shared" si="4"/>
        <v>423.75</v>
      </c>
      <c r="W61" s="15">
        <f t="shared" si="4"/>
        <v>423.75</v>
      </c>
      <c r="X61" s="15">
        <f t="shared" si="4"/>
        <v>423.75</v>
      </c>
      <c r="Y61" s="15">
        <f t="shared" si="4"/>
        <v>423.75</v>
      </c>
      <c r="Z61" s="15">
        <f t="shared" si="4"/>
        <v>423.75</v>
      </c>
      <c r="AA61" s="15">
        <f t="shared" si="4"/>
        <v>423.75</v>
      </c>
      <c r="AB61" s="15">
        <f t="shared" si="4"/>
        <v>423.75</v>
      </c>
      <c r="AC61" s="16">
        <f t="shared" si="4"/>
        <v>423.75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249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220</v>
      </c>
      <c r="C64" s="6" t="s">
        <v>34</v>
      </c>
      <c r="D64" s="6" t="s">
        <v>221</v>
      </c>
      <c r="K64" s="150"/>
    </row>
    <row r="65" spans="1:11" s="54" customFormat="1" ht="15.75" x14ac:dyDescent="0.25">
      <c r="A65" s="7" t="s">
        <v>35</v>
      </c>
      <c r="B65" s="204">
        <f>SUM(O61)</f>
        <v>423.75</v>
      </c>
      <c r="C65" s="8">
        <v>2825</v>
      </c>
      <c r="D65" s="205" t="s">
        <v>250</v>
      </c>
      <c r="K65" s="150"/>
    </row>
    <row r="66" spans="1:11" s="54" customFormat="1" ht="15.75" x14ac:dyDescent="0.25">
      <c r="A66" s="7" t="s">
        <v>36</v>
      </c>
      <c r="B66" s="204">
        <f>SUM(P61:S61)</f>
        <v>4298</v>
      </c>
      <c r="C66" s="8">
        <f>C65*4</f>
        <v>11300</v>
      </c>
      <c r="D66" s="205" t="s">
        <v>251</v>
      </c>
      <c r="K66" s="150"/>
    </row>
    <row r="67" spans="1:11" s="54" customFormat="1" ht="15.75" thickBot="1" x14ac:dyDescent="0.3">
      <c r="A67" s="9" t="s">
        <v>37</v>
      </c>
      <c r="B67" s="10">
        <f>SUM(T61:AC61)</f>
        <v>4237.5</v>
      </c>
      <c r="C67" s="10">
        <f>C65*10</f>
        <v>28250</v>
      </c>
      <c r="D67" s="206" t="s">
        <v>252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5"/>
  <sheetViews>
    <sheetView topLeftCell="A16" zoomScale="60" zoomScaleNormal="60" workbookViewId="0">
      <selection activeCell="A42" sqref="A42:A43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6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175</v>
      </c>
      <c r="L3" s="336"/>
      <c r="M3" s="336"/>
      <c r="N3" s="336"/>
      <c r="O3" s="336"/>
      <c r="P3" s="336"/>
      <c r="Q3" s="336"/>
      <c r="R3" s="336" t="s">
        <v>134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5">
        <v>1</v>
      </c>
      <c r="B12" s="212"/>
      <c r="C12" s="279" t="s">
        <v>171</v>
      </c>
      <c r="D12" s="213" t="s">
        <v>130</v>
      </c>
      <c r="E12" s="215"/>
      <c r="F12" s="245" t="s">
        <v>33</v>
      </c>
      <c r="G12" s="217"/>
      <c r="H12" s="218"/>
      <c r="I12" s="219" t="s">
        <v>171</v>
      </c>
      <c r="J12" s="220">
        <f t="shared" ref="J12" si="0">SUM(O12:AC12)</f>
        <v>1174.9000000000001</v>
      </c>
      <c r="K12" s="218"/>
      <c r="L12" s="221">
        <v>44562</v>
      </c>
      <c r="M12" s="221">
        <v>50040</v>
      </c>
      <c r="N12" s="82"/>
      <c r="O12" s="249">
        <f>1*$C$66</f>
        <v>379</v>
      </c>
      <c r="P12" s="223">
        <f>0.15*$C$66</f>
        <v>56.85</v>
      </c>
      <c r="Q12" s="223">
        <f t="shared" ref="Q12:AB12" si="1">0.15*$C$66</f>
        <v>56.85</v>
      </c>
      <c r="R12" s="223">
        <f t="shared" si="1"/>
        <v>56.85</v>
      </c>
      <c r="S12" s="223">
        <f t="shared" si="1"/>
        <v>56.85</v>
      </c>
      <c r="T12" s="235">
        <f t="shared" si="1"/>
        <v>56.85</v>
      </c>
      <c r="U12" s="235">
        <f t="shared" si="1"/>
        <v>56.85</v>
      </c>
      <c r="V12" s="235">
        <f t="shared" si="1"/>
        <v>56.85</v>
      </c>
      <c r="W12" s="235">
        <f t="shared" si="1"/>
        <v>56.85</v>
      </c>
      <c r="X12" s="235">
        <f t="shared" si="1"/>
        <v>56.85</v>
      </c>
      <c r="Y12" s="235">
        <f t="shared" si="1"/>
        <v>56.85</v>
      </c>
      <c r="Z12" s="235">
        <f t="shared" si="1"/>
        <v>56.85</v>
      </c>
      <c r="AA12" s="235">
        <f t="shared" si="1"/>
        <v>56.85</v>
      </c>
      <c r="AB12" s="235">
        <f t="shared" si="1"/>
        <v>56.85</v>
      </c>
      <c r="AC12" s="225">
        <f>0.15*$C$66</f>
        <v>56.85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1174.9000000000001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362"/>
      <c r="B42" s="75"/>
      <c r="C42" s="130" t="s">
        <v>169</v>
      </c>
      <c r="D42" s="40" t="s">
        <v>170</v>
      </c>
      <c r="E42" s="138" t="s">
        <v>74</v>
      </c>
      <c r="F42" s="138" t="s">
        <v>101</v>
      </c>
      <c r="G42" s="138" t="s">
        <v>102</v>
      </c>
      <c r="H42" s="49" t="s">
        <v>136</v>
      </c>
      <c r="I42" s="170" t="s">
        <v>171</v>
      </c>
      <c r="J42" s="171">
        <f t="shared" ref="J42:J43" si="2">SUM(O42:AC42)</f>
        <v>7200</v>
      </c>
      <c r="K42" s="79"/>
      <c r="L42" s="81">
        <v>44927</v>
      </c>
      <c r="M42" s="81">
        <v>46387</v>
      </c>
      <c r="N42" s="64" t="s">
        <v>26</v>
      </c>
      <c r="O42" s="1"/>
      <c r="P42" s="33">
        <v>1800</v>
      </c>
      <c r="Q42" s="33">
        <v>1800</v>
      </c>
      <c r="R42" s="33">
        <v>1800</v>
      </c>
      <c r="S42" s="33">
        <v>1800</v>
      </c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83" customFormat="1" ht="90" x14ac:dyDescent="0.25">
      <c r="A43" s="363"/>
      <c r="B43" s="75"/>
      <c r="C43" s="130" t="s">
        <v>169</v>
      </c>
      <c r="D43" s="40" t="s">
        <v>170</v>
      </c>
      <c r="E43" s="138" t="s">
        <v>74</v>
      </c>
      <c r="F43" s="138" t="s">
        <v>101</v>
      </c>
      <c r="G43" s="138" t="s">
        <v>102</v>
      </c>
      <c r="H43" s="49" t="s">
        <v>136</v>
      </c>
      <c r="I43" s="170" t="s">
        <v>171</v>
      </c>
      <c r="J43" s="171">
        <f t="shared" si="2"/>
        <v>20000</v>
      </c>
      <c r="K43" s="79"/>
      <c r="L43" s="81">
        <v>46388</v>
      </c>
      <c r="M43" s="81">
        <v>50040</v>
      </c>
      <c r="N43" s="64" t="s">
        <v>27</v>
      </c>
      <c r="O43" s="1"/>
      <c r="P43" s="33"/>
      <c r="Q43" s="33"/>
      <c r="R43" s="33"/>
      <c r="S43" s="33"/>
      <c r="T43" s="42">
        <v>2000</v>
      </c>
      <c r="U43" s="42">
        <v>2000</v>
      </c>
      <c r="V43" s="42">
        <v>2000</v>
      </c>
      <c r="W43" s="42">
        <v>2000</v>
      </c>
      <c r="X43" s="42">
        <v>2000</v>
      </c>
      <c r="Y43" s="42">
        <v>2000</v>
      </c>
      <c r="Z43" s="42">
        <v>2000</v>
      </c>
      <c r="AA43" s="42">
        <v>2000</v>
      </c>
      <c r="AB43" s="42">
        <v>2000</v>
      </c>
      <c r="AC43" s="43">
        <v>2000</v>
      </c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ht="15.75" thickBot="1" x14ac:dyDescent="0.3">
      <c r="A60" s="237"/>
      <c r="B60" s="238" t="s">
        <v>3</v>
      </c>
      <c r="C60" s="239"/>
      <c r="D60" s="239"/>
      <c r="E60" s="239"/>
      <c r="F60" s="239"/>
      <c r="G60" s="239"/>
      <c r="H60" s="240"/>
      <c r="I60" s="241"/>
      <c r="J60" s="241"/>
      <c r="K60" s="240"/>
      <c r="L60" s="242"/>
      <c r="M60" s="242"/>
      <c r="N60" s="243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4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27200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28374.9</v>
      </c>
      <c r="K62" s="181">
        <f>C66</f>
        <v>379</v>
      </c>
      <c r="L62" s="97"/>
      <c r="M62" s="97"/>
      <c r="N62" s="146"/>
      <c r="O62" s="13">
        <f t="shared" ref="O62:AC62" si="3">SUM(O12:O61)</f>
        <v>379</v>
      </c>
      <c r="P62" s="14">
        <f t="shared" si="3"/>
        <v>1856.85</v>
      </c>
      <c r="Q62" s="14">
        <f t="shared" si="3"/>
        <v>1856.85</v>
      </c>
      <c r="R62" s="14">
        <f t="shared" si="3"/>
        <v>1856.85</v>
      </c>
      <c r="S62" s="14">
        <f t="shared" si="3"/>
        <v>1856.85</v>
      </c>
      <c r="T62" s="15">
        <f t="shared" si="3"/>
        <v>2056.85</v>
      </c>
      <c r="U62" s="15">
        <f t="shared" si="3"/>
        <v>2056.85</v>
      </c>
      <c r="V62" s="15">
        <f t="shared" si="3"/>
        <v>2056.85</v>
      </c>
      <c r="W62" s="15">
        <f t="shared" si="3"/>
        <v>2056.85</v>
      </c>
      <c r="X62" s="15">
        <f t="shared" si="3"/>
        <v>2056.85</v>
      </c>
      <c r="Y62" s="15">
        <f t="shared" si="3"/>
        <v>2056.85</v>
      </c>
      <c r="Z62" s="15">
        <f t="shared" si="3"/>
        <v>2056.85</v>
      </c>
      <c r="AA62" s="15">
        <f t="shared" si="3"/>
        <v>2056.85</v>
      </c>
      <c r="AB62" s="15">
        <f t="shared" si="3"/>
        <v>2056.85</v>
      </c>
      <c r="AC62" s="16">
        <f t="shared" si="3"/>
        <v>2056.85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249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220</v>
      </c>
      <c r="C65" s="6" t="s">
        <v>34</v>
      </c>
      <c r="D65" s="6" t="s">
        <v>221</v>
      </c>
      <c r="K65" s="150"/>
    </row>
    <row r="66" spans="1:11" s="54" customFormat="1" ht="15.75" x14ac:dyDescent="0.25">
      <c r="A66" s="7" t="s">
        <v>35</v>
      </c>
      <c r="B66" s="204">
        <f>SUM(O62)</f>
        <v>379</v>
      </c>
      <c r="C66" s="8">
        <v>379</v>
      </c>
      <c r="D66" s="205" t="s">
        <v>250</v>
      </c>
      <c r="K66" s="150"/>
    </row>
    <row r="67" spans="1:11" s="54" customFormat="1" ht="15.75" x14ac:dyDescent="0.25">
      <c r="A67" s="7" t="s">
        <v>36</v>
      </c>
      <c r="B67" s="204">
        <f>SUM(P62:S62)</f>
        <v>7427.4</v>
      </c>
      <c r="C67" s="8">
        <f>C66*4</f>
        <v>1516</v>
      </c>
      <c r="D67" s="205" t="s">
        <v>251</v>
      </c>
      <c r="K67" s="150"/>
    </row>
    <row r="68" spans="1:11" s="54" customFormat="1" ht="15.75" thickBot="1" x14ac:dyDescent="0.3">
      <c r="A68" s="9" t="s">
        <v>37</v>
      </c>
      <c r="B68" s="10">
        <f>SUM(T62:AC62)</f>
        <v>20568.499999999996</v>
      </c>
      <c r="C68" s="10">
        <f>C66*10</f>
        <v>3790</v>
      </c>
      <c r="D68" s="206" t="s">
        <v>252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R4:AC4"/>
    <mergeCell ref="A1:AC1"/>
    <mergeCell ref="A2:AC2"/>
    <mergeCell ref="A3:J3"/>
    <mergeCell ref="K3:Q3"/>
    <mergeCell ref="R3:AC3"/>
    <mergeCell ref="A42:A4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5"/>
  <sheetViews>
    <sheetView topLeftCell="A25" zoomScale="60" zoomScaleNormal="60" workbookViewId="0">
      <selection activeCell="A60" sqref="A60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20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64</v>
      </c>
      <c r="L3" s="336"/>
      <c r="M3" s="336"/>
      <c r="N3" s="336"/>
      <c r="O3" s="336"/>
      <c r="P3" s="336"/>
      <c r="Q3" s="336"/>
      <c r="R3" s="336" t="s">
        <v>194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65</v>
      </c>
      <c r="D12" s="213" t="s">
        <v>130</v>
      </c>
      <c r="E12" s="215"/>
      <c r="F12" s="245" t="s">
        <v>33</v>
      </c>
      <c r="G12" s="217"/>
      <c r="H12" s="218"/>
      <c r="I12" s="219" t="s">
        <v>65</v>
      </c>
      <c r="J12" s="220">
        <f t="shared" ref="J12" si="0">SUM(O12:AC12)</f>
        <v>2819.8000000000006</v>
      </c>
      <c r="K12" s="218"/>
      <c r="L12" s="221">
        <v>44562</v>
      </c>
      <c r="M12" s="221">
        <v>50040</v>
      </c>
      <c r="N12" s="82"/>
      <c r="O12" s="222">
        <f>0.2*$C$66</f>
        <v>245.20000000000002</v>
      </c>
      <c r="P12" s="234">
        <f t="shared" ref="P12:AB12" si="1">0.15*$C$66</f>
        <v>183.9</v>
      </c>
      <c r="Q12" s="234">
        <f t="shared" si="1"/>
        <v>183.9</v>
      </c>
      <c r="R12" s="234">
        <f t="shared" si="1"/>
        <v>183.9</v>
      </c>
      <c r="S12" s="234">
        <f t="shared" si="1"/>
        <v>183.9</v>
      </c>
      <c r="T12" s="235">
        <f t="shared" si="1"/>
        <v>183.9</v>
      </c>
      <c r="U12" s="235">
        <f t="shared" si="1"/>
        <v>183.9</v>
      </c>
      <c r="V12" s="235">
        <f t="shared" si="1"/>
        <v>183.9</v>
      </c>
      <c r="W12" s="235">
        <f t="shared" si="1"/>
        <v>183.9</v>
      </c>
      <c r="X12" s="235">
        <f t="shared" si="1"/>
        <v>183.9</v>
      </c>
      <c r="Y12" s="235">
        <f t="shared" si="1"/>
        <v>183.9</v>
      </c>
      <c r="Z12" s="235">
        <f t="shared" si="1"/>
        <v>183.9</v>
      </c>
      <c r="AA12" s="235">
        <f t="shared" si="1"/>
        <v>183.9</v>
      </c>
      <c r="AB12" s="235">
        <f t="shared" si="1"/>
        <v>183.9</v>
      </c>
      <c r="AC12" s="225">
        <f>0.15*$C$66</f>
        <v>183.9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2819.8000000000006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x14ac:dyDescent="0.25">
      <c r="A42" s="159"/>
      <c r="B42" s="75"/>
      <c r="C42" s="130"/>
      <c r="D42" s="80"/>
      <c r="E42" s="40"/>
      <c r="F42" s="40"/>
      <c r="G42" s="40"/>
      <c r="H42" s="79"/>
      <c r="I42" s="170"/>
      <c r="J42" s="171"/>
      <c r="K42" s="79"/>
      <c r="L42" s="81"/>
      <c r="M42" s="81"/>
      <c r="N42" s="64"/>
      <c r="O42" s="41"/>
      <c r="P42" s="33"/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x14ac:dyDescent="0.25">
      <c r="A53" s="159"/>
      <c r="B53" s="75"/>
      <c r="C53" s="78"/>
      <c r="D53" s="93"/>
      <c r="E53" s="18"/>
      <c r="F53" s="18"/>
      <c r="G53" s="18"/>
      <c r="H53" s="79"/>
      <c r="I53" s="170"/>
      <c r="J53" s="171"/>
      <c r="K53" s="79"/>
      <c r="L53" s="81"/>
      <c r="M53" s="81"/>
      <c r="N53" s="82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ht="120" x14ac:dyDescent="0.25">
      <c r="A58" s="159"/>
      <c r="B58" s="75"/>
      <c r="C58" s="76" t="s">
        <v>126</v>
      </c>
      <c r="D58" s="78" t="s">
        <v>281</v>
      </c>
      <c r="E58" s="18" t="s">
        <v>108</v>
      </c>
      <c r="F58" s="77" t="s">
        <v>109</v>
      </c>
      <c r="G58" s="78" t="s">
        <v>110</v>
      </c>
      <c r="H58" s="79"/>
      <c r="I58" s="170" t="s">
        <v>204</v>
      </c>
      <c r="J58" s="171">
        <f t="shared" ref="J58" si="2">SUM(O58:AC58)</f>
        <v>546</v>
      </c>
      <c r="K58" s="79"/>
      <c r="L58" s="81">
        <v>48945</v>
      </c>
      <c r="M58" s="81">
        <v>49309</v>
      </c>
      <c r="N58" s="82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>
        <v>546</v>
      </c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20.75" thickBot="1" x14ac:dyDescent="0.3">
      <c r="A60" s="317"/>
      <c r="B60" s="317"/>
      <c r="C60" s="228" t="s">
        <v>127</v>
      </c>
      <c r="D60" s="93" t="s">
        <v>215</v>
      </c>
      <c r="E60" s="229" t="s">
        <v>81</v>
      </c>
      <c r="F60" s="229" t="s">
        <v>90</v>
      </c>
      <c r="G60" s="229" t="s">
        <v>91</v>
      </c>
      <c r="H60" s="230"/>
      <c r="I60" s="178" t="s">
        <v>204</v>
      </c>
      <c r="J60" s="231">
        <f t="shared" ref="J60" si="3">SUM(O60:AC60)</f>
        <v>546</v>
      </c>
      <c r="K60" s="230"/>
      <c r="L60" s="232">
        <v>46753</v>
      </c>
      <c r="M60" s="232">
        <v>47118</v>
      </c>
      <c r="N60" s="233" t="s">
        <v>27</v>
      </c>
      <c r="O60" s="22"/>
      <c r="P60" s="23"/>
      <c r="Q60" s="23"/>
      <c r="R60" s="23"/>
      <c r="S60" s="23"/>
      <c r="T60" s="24"/>
      <c r="U60" s="24">
        <v>546</v>
      </c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1092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3911.8000000000006</v>
      </c>
      <c r="K62" s="181">
        <f>C66</f>
        <v>1226</v>
      </c>
      <c r="L62" s="97"/>
      <c r="M62" s="97"/>
      <c r="N62" s="146"/>
      <c r="O62" s="13">
        <f t="shared" ref="O62:AC62" si="4">SUM(O12:O61)</f>
        <v>245.20000000000002</v>
      </c>
      <c r="P62" s="14">
        <f t="shared" si="4"/>
        <v>183.9</v>
      </c>
      <c r="Q62" s="14">
        <f t="shared" si="4"/>
        <v>183.9</v>
      </c>
      <c r="R62" s="14">
        <f t="shared" si="4"/>
        <v>183.9</v>
      </c>
      <c r="S62" s="14">
        <f t="shared" si="4"/>
        <v>183.9</v>
      </c>
      <c r="T62" s="15">
        <f t="shared" si="4"/>
        <v>183.9</v>
      </c>
      <c r="U62" s="15">
        <f t="shared" si="4"/>
        <v>729.9</v>
      </c>
      <c r="V62" s="15">
        <f t="shared" si="4"/>
        <v>183.9</v>
      </c>
      <c r="W62" s="15">
        <f t="shared" si="4"/>
        <v>183.9</v>
      </c>
      <c r="X62" s="15">
        <f t="shared" si="4"/>
        <v>183.9</v>
      </c>
      <c r="Y62" s="15">
        <f t="shared" si="4"/>
        <v>183.9</v>
      </c>
      <c r="Z62" s="15">
        <f t="shared" si="4"/>
        <v>183.9</v>
      </c>
      <c r="AA62" s="15">
        <f t="shared" si="4"/>
        <v>729.9</v>
      </c>
      <c r="AB62" s="15">
        <f t="shared" si="4"/>
        <v>183.9</v>
      </c>
      <c r="AC62" s="16">
        <f t="shared" si="4"/>
        <v>183.9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249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220</v>
      </c>
      <c r="C65" s="6" t="s">
        <v>34</v>
      </c>
      <c r="D65" s="6" t="s">
        <v>221</v>
      </c>
      <c r="K65" s="150"/>
    </row>
    <row r="66" spans="1:11" s="54" customFormat="1" ht="15.75" x14ac:dyDescent="0.25">
      <c r="A66" s="7" t="s">
        <v>35</v>
      </c>
      <c r="B66" s="204">
        <f>SUM(O62)</f>
        <v>245.20000000000002</v>
      </c>
      <c r="C66" s="8">
        <v>1226</v>
      </c>
      <c r="D66" s="205" t="s">
        <v>250</v>
      </c>
      <c r="K66" s="150"/>
    </row>
    <row r="67" spans="1:11" s="54" customFormat="1" ht="15.75" x14ac:dyDescent="0.25">
      <c r="A67" s="7" t="s">
        <v>36</v>
      </c>
      <c r="B67" s="204">
        <f>SUM(P62:S62)</f>
        <v>735.6</v>
      </c>
      <c r="C67" s="8">
        <f>C66*4</f>
        <v>4904</v>
      </c>
      <c r="D67" s="205" t="s">
        <v>251</v>
      </c>
      <c r="K67" s="150"/>
    </row>
    <row r="68" spans="1:11" s="54" customFormat="1" ht="15.75" thickBot="1" x14ac:dyDescent="0.3">
      <c r="A68" s="9" t="s">
        <v>37</v>
      </c>
      <c r="B68" s="10">
        <f>SUM(T62:AC62)</f>
        <v>2931.0000000000005</v>
      </c>
      <c r="C68" s="10">
        <f>C66*10</f>
        <v>12260</v>
      </c>
      <c r="D68" s="206" t="s">
        <v>252</v>
      </c>
    </row>
    <row r="69" spans="1:11" s="54" customFormat="1" x14ac:dyDescent="0.25">
      <c r="A69" s="11"/>
      <c r="B69" s="246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90"/>
  <sheetViews>
    <sheetView topLeftCell="A25" zoomScale="60" zoomScaleNormal="60" workbookViewId="0">
      <selection activeCell="A44" sqref="A44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8.28515625" style="52" customWidth="1"/>
    <col min="7" max="7" width="20" style="52" customWidth="1"/>
    <col min="8" max="8" width="17.28515625" style="52" customWidth="1"/>
    <col min="9" max="9" width="18.140625" style="52" customWidth="1"/>
    <col min="10" max="11" width="14" style="52" customWidth="1"/>
    <col min="12" max="13" width="14" style="52" bestFit="1" customWidth="1"/>
    <col min="14" max="14" width="14.28515625" style="52" customWidth="1"/>
    <col min="15" max="15" width="13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187</v>
      </c>
      <c r="L3" s="336"/>
      <c r="M3" s="336"/>
      <c r="N3" s="336"/>
      <c r="O3" s="336"/>
      <c r="P3" s="336"/>
      <c r="Q3" s="336"/>
      <c r="R3" s="336" t="s">
        <v>195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5">
        <v>1</v>
      </c>
      <c r="B12" s="212"/>
      <c r="C12" s="279" t="s">
        <v>188</v>
      </c>
      <c r="D12" s="213" t="s">
        <v>130</v>
      </c>
      <c r="E12" s="215"/>
      <c r="F12" s="245" t="s">
        <v>33</v>
      </c>
      <c r="G12" s="217"/>
      <c r="H12" s="218"/>
      <c r="I12" s="219" t="s">
        <v>188</v>
      </c>
      <c r="J12" s="220">
        <f t="shared" ref="J12" si="0">SUM(O12:AC12)</f>
        <v>4167.0000000000009</v>
      </c>
      <c r="K12" s="218"/>
      <c r="L12" s="221">
        <v>44562</v>
      </c>
      <c r="M12" s="221">
        <v>50040</v>
      </c>
      <c r="N12" s="82"/>
      <c r="O12" s="222">
        <f>0.15*$C$70</f>
        <v>277.8</v>
      </c>
      <c r="P12" s="234">
        <f t="shared" ref="P12:AB12" si="1">0.15*$C$70</f>
        <v>277.8</v>
      </c>
      <c r="Q12" s="234">
        <f t="shared" si="1"/>
        <v>277.8</v>
      </c>
      <c r="R12" s="234">
        <f t="shared" si="1"/>
        <v>277.8</v>
      </c>
      <c r="S12" s="234">
        <f t="shared" si="1"/>
        <v>277.8</v>
      </c>
      <c r="T12" s="235">
        <f t="shared" si="1"/>
        <v>277.8</v>
      </c>
      <c r="U12" s="235">
        <f t="shared" si="1"/>
        <v>277.8</v>
      </c>
      <c r="V12" s="235">
        <f t="shared" si="1"/>
        <v>277.8</v>
      </c>
      <c r="W12" s="235">
        <f t="shared" si="1"/>
        <v>277.8</v>
      </c>
      <c r="X12" s="235">
        <f t="shared" si="1"/>
        <v>277.8</v>
      </c>
      <c r="Y12" s="235">
        <f t="shared" si="1"/>
        <v>277.8</v>
      </c>
      <c r="Z12" s="235">
        <f t="shared" si="1"/>
        <v>277.8</v>
      </c>
      <c r="AA12" s="235">
        <f t="shared" si="1"/>
        <v>277.8</v>
      </c>
      <c r="AB12" s="235">
        <f t="shared" si="1"/>
        <v>277.8</v>
      </c>
      <c r="AC12" s="225">
        <f>0.15*$C$70</f>
        <v>277.8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4167.0000000000009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38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14</v>
      </c>
      <c r="B42" s="75"/>
      <c r="C42" s="140" t="s">
        <v>188</v>
      </c>
      <c r="D42" s="50" t="s">
        <v>207</v>
      </c>
      <c r="E42" s="138" t="s">
        <v>100</v>
      </c>
      <c r="F42" s="166" t="s">
        <v>75</v>
      </c>
      <c r="G42" s="138" t="s">
        <v>102</v>
      </c>
      <c r="H42" s="141" t="s">
        <v>136</v>
      </c>
      <c r="I42" s="170" t="s">
        <v>188</v>
      </c>
      <c r="J42" s="171">
        <f t="shared" ref="J42:J46" si="2">SUM(O42:AC42)</f>
        <v>600</v>
      </c>
      <c r="K42" s="79"/>
      <c r="L42" s="81">
        <v>44562</v>
      </c>
      <c r="M42" s="81">
        <v>44926</v>
      </c>
      <c r="N42" s="82" t="s">
        <v>25</v>
      </c>
      <c r="O42" s="1">
        <v>600</v>
      </c>
      <c r="P42" s="289"/>
      <c r="Q42" s="289"/>
      <c r="R42" s="289"/>
      <c r="S42" s="289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>
        <v>15</v>
      </c>
      <c r="B43" s="75"/>
      <c r="C43" s="140" t="s">
        <v>188</v>
      </c>
      <c r="D43" s="50" t="s">
        <v>209</v>
      </c>
      <c r="E43" s="138" t="s">
        <v>100</v>
      </c>
      <c r="F43" s="138" t="s">
        <v>80</v>
      </c>
      <c r="G43" s="138" t="s">
        <v>102</v>
      </c>
      <c r="H43" s="141" t="s">
        <v>136</v>
      </c>
      <c r="I43" s="170" t="s">
        <v>188</v>
      </c>
      <c r="J43" s="171">
        <f>SUM(O43:AC43)</f>
        <v>597</v>
      </c>
      <c r="K43" s="79"/>
      <c r="L43" s="81">
        <v>44562</v>
      </c>
      <c r="M43" s="81">
        <v>44926</v>
      </c>
      <c r="N43" s="82" t="s">
        <v>25</v>
      </c>
      <c r="O43" s="1">
        <v>597</v>
      </c>
      <c r="P43" s="33"/>
      <c r="Q43" s="33"/>
      <c r="R43" s="33"/>
      <c r="S43" s="33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/>
      <c r="B44" s="75"/>
      <c r="C44" s="140" t="s">
        <v>188</v>
      </c>
      <c r="D44" s="50" t="s">
        <v>209</v>
      </c>
      <c r="E44" s="138" t="s">
        <v>100</v>
      </c>
      <c r="F44" s="138" t="s">
        <v>80</v>
      </c>
      <c r="G44" s="138" t="s">
        <v>102</v>
      </c>
      <c r="H44" s="141" t="s">
        <v>136</v>
      </c>
      <c r="I44" s="170" t="s">
        <v>188</v>
      </c>
      <c r="J44" s="171">
        <f t="shared" ref="J44" si="3">SUM(O44:AC44)</f>
        <v>2348</v>
      </c>
      <c r="K44" s="79"/>
      <c r="L44" s="81">
        <v>44927</v>
      </c>
      <c r="M44" s="81">
        <v>46387</v>
      </c>
      <c r="N44" s="82" t="s">
        <v>26</v>
      </c>
      <c r="O44" s="1"/>
      <c r="P44" s="33">
        <v>587</v>
      </c>
      <c r="Q44" s="33">
        <v>587</v>
      </c>
      <c r="R44" s="33">
        <v>587</v>
      </c>
      <c r="S44" s="33">
        <v>587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159"/>
      <c r="B45" s="75"/>
      <c r="C45" s="140" t="s">
        <v>188</v>
      </c>
      <c r="D45" s="50" t="s">
        <v>207</v>
      </c>
      <c r="E45" s="138" t="s">
        <v>100</v>
      </c>
      <c r="F45" s="166" t="s">
        <v>75</v>
      </c>
      <c r="G45" s="138" t="s">
        <v>102</v>
      </c>
      <c r="H45" s="141" t="s">
        <v>136</v>
      </c>
      <c r="I45" s="170" t="s">
        <v>188</v>
      </c>
      <c r="J45" s="171">
        <f t="shared" ref="J45" si="4">SUM(O45:AC45)</f>
        <v>1200</v>
      </c>
      <c r="K45" s="79"/>
      <c r="L45" s="81">
        <v>45292</v>
      </c>
      <c r="M45" s="81">
        <v>46387</v>
      </c>
      <c r="N45" s="82" t="s">
        <v>26</v>
      </c>
      <c r="O45" s="1"/>
      <c r="P45" s="33"/>
      <c r="Q45" s="33">
        <v>600</v>
      </c>
      <c r="R45" s="33"/>
      <c r="S45" s="33">
        <v>600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3" customFormat="1" ht="90" x14ac:dyDescent="0.25">
      <c r="A46" s="159"/>
      <c r="B46" s="75"/>
      <c r="C46" s="140" t="s">
        <v>188</v>
      </c>
      <c r="D46" s="80" t="s">
        <v>206</v>
      </c>
      <c r="E46" s="138" t="s">
        <v>100</v>
      </c>
      <c r="F46" s="138" t="s">
        <v>80</v>
      </c>
      <c r="G46" s="138" t="s">
        <v>102</v>
      </c>
      <c r="H46" s="141" t="s">
        <v>136</v>
      </c>
      <c r="I46" s="170" t="s">
        <v>188</v>
      </c>
      <c r="J46" s="171">
        <f t="shared" si="2"/>
        <v>88190</v>
      </c>
      <c r="K46" s="79"/>
      <c r="L46" s="81">
        <v>46388</v>
      </c>
      <c r="M46" s="81">
        <v>50040</v>
      </c>
      <c r="N46" s="82" t="s">
        <v>27</v>
      </c>
      <c r="O46" s="1"/>
      <c r="P46" s="2"/>
      <c r="Q46" s="2"/>
      <c r="R46" s="2"/>
      <c r="S46" s="2"/>
      <c r="T46" s="3">
        <v>8819</v>
      </c>
      <c r="U46" s="3">
        <v>8819</v>
      </c>
      <c r="V46" s="3">
        <v>8819</v>
      </c>
      <c r="W46" s="3">
        <v>8819</v>
      </c>
      <c r="X46" s="3">
        <v>8819</v>
      </c>
      <c r="Y46" s="3">
        <v>8819</v>
      </c>
      <c r="Z46" s="3">
        <v>8819</v>
      </c>
      <c r="AA46" s="3">
        <v>8819</v>
      </c>
      <c r="AB46" s="3">
        <v>8819</v>
      </c>
      <c r="AC46" s="4">
        <v>8819</v>
      </c>
    </row>
    <row r="47" spans="1:29" x14ac:dyDescent="0.25">
      <c r="A47" s="158"/>
      <c r="B47" s="72" t="s">
        <v>2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38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2" t="s">
        <v>3</v>
      </c>
      <c r="C49" s="68"/>
      <c r="D49" s="68"/>
      <c r="E49" s="68"/>
      <c r="F49" s="68"/>
      <c r="G49" s="68"/>
      <c r="H49" s="73"/>
      <c r="I49" s="169"/>
      <c r="J49" s="180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x14ac:dyDescent="0.25">
      <c r="A50" s="155"/>
      <c r="B50" s="56"/>
      <c r="C50" s="112"/>
      <c r="D50" s="57"/>
      <c r="E50" s="18"/>
      <c r="F50" s="18"/>
      <c r="G50" s="18"/>
      <c r="H50" s="62"/>
      <c r="I50" s="170"/>
      <c r="J50" s="171"/>
      <c r="K50" s="62"/>
      <c r="L50" s="63"/>
      <c r="M50" s="63"/>
      <c r="N50" s="6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58"/>
      <c r="B51" s="73" t="s">
        <v>47</v>
      </c>
      <c r="C51" s="68"/>
      <c r="D51" s="68"/>
      <c r="E51" s="68"/>
      <c r="F51" s="68"/>
      <c r="G51" s="68"/>
      <c r="H51" s="73"/>
      <c r="I51" s="169"/>
      <c r="J51" s="169"/>
      <c r="K51" s="73"/>
      <c r="L51" s="70"/>
      <c r="M51" s="70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90"/>
    </row>
    <row r="52" spans="1:29" s="111" customFormat="1" x14ac:dyDescent="0.25">
      <c r="A52" s="164"/>
      <c r="B52" s="113" t="s">
        <v>1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2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1" customFormat="1" x14ac:dyDescent="0.25">
      <c r="A56" s="164"/>
      <c r="B56" s="113" t="s">
        <v>3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9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s="83" customFormat="1" x14ac:dyDescent="0.25">
      <c r="A57" s="159"/>
      <c r="B57" s="75"/>
      <c r="C57" s="78"/>
      <c r="D57" s="93"/>
      <c r="E57" s="18"/>
      <c r="F57" s="18"/>
      <c r="G57" s="18"/>
      <c r="H57" s="79"/>
      <c r="I57" s="170"/>
      <c r="J57" s="171"/>
      <c r="K57" s="79"/>
      <c r="L57" s="81"/>
      <c r="M57" s="81"/>
      <c r="N57" s="82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58"/>
      <c r="B58" s="73" t="s">
        <v>48</v>
      </c>
      <c r="C58" s="68"/>
      <c r="D58" s="68"/>
      <c r="E58" s="68"/>
      <c r="F58" s="68"/>
      <c r="G58" s="68"/>
      <c r="H58" s="73"/>
      <c r="I58" s="169"/>
      <c r="J58" s="169"/>
      <c r="K58" s="73"/>
      <c r="L58" s="70"/>
      <c r="M58" s="70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90"/>
    </row>
    <row r="59" spans="1:29" s="111" customFormat="1" x14ac:dyDescent="0.25">
      <c r="A59" s="164"/>
      <c r="B59" s="113" t="s">
        <v>1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x14ac:dyDescent="0.25">
      <c r="A60" s="155"/>
      <c r="B60" s="56"/>
      <c r="C60" s="57"/>
      <c r="D60" s="57"/>
      <c r="E60" s="57"/>
      <c r="F60" s="57"/>
      <c r="G60" s="57"/>
      <c r="H60" s="62"/>
      <c r="I60" s="170"/>
      <c r="J60" s="170"/>
      <c r="K60" s="62"/>
      <c r="L60" s="63"/>
      <c r="M60" s="63"/>
      <c r="N60" s="104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1" customFormat="1" x14ac:dyDescent="0.25">
      <c r="A61" s="164"/>
      <c r="B61" s="113" t="s">
        <v>2</v>
      </c>
      <c r="C61" s="114"/>
      <c r="D61" s="114"/>
      <c r="E61" s="114"/>
      <c r="F61" s="114"/>
      <c r="G61" s="114"/>
      <c r="H61" s="115"/>
      <c r="I61" s="177"/>
      <c r="J61" s="177"/>
      <c r="K61" s="115"/>
      <c r="L61" s="116"/>
      <c r="M61" s="116"/>
      <c r="N61" s="119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8"/>
    </row>
    <row r="62" spans="1:29" s="83" customFormat="1" ht="120" x14ac:dyDescent="0.25">
      <c r="A62" s="159"/>
      <c r="B62" s="75"/>
      <c r="C62" s="76" t="s">
        <v>126</v>
      </c>
      <c r="D62" s="78" t="s">
        <v>281</v>
      </c>
      <c r="E62" s="18" t="s">
        <v>108</v>
      </c>
      <c r="F62" s="77" t="s">
        <v>109</v>
      </c>
      <c r="G62" s="78" t="s">
        <v>110</v>
      </c>
      <c r="H62" s="79"/>
      <c r="I62" s="170" t="s">
        <v>204</v>
      </c>
      <c r="J62" s="171">
        <f t="shared" ref="J62" si="5">SUM(O62:AC62)</f>
        <v>1024</v>
      </c>
      <c r="K62" s="79"/>
      <c r="L62" s="81">
        <v>48945</v>
      </c>
      <c r="M62" s="81">
        <v>49309</v>
      </c>
      <c r="N62" s="82" t="s">
        <v>27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>
        <v>1024</v>
      </c>
      <c r="AB62" s="3"/>
      <c r="AC62" s="4"/>
    </row>
    <row r="63" spans="1:29" s="111" customFormat="1" x14ac:dyDescent="0.25">
      <c r="A63" s="164"/>
      <c r="B63" s="113" t="s">
        <v>3</v>
      </c>
      <c r="C63" s="114"/>
      <c r="D63" s="114"/>
      <c r="E63" s="114"/>
      <c r="F63" s="114"/>
      <c r="G63" s="114"/>
      <c r="H63" s="115"/>
      <c r="I63" s="177"/>
      <c r="J63" s="177"/>
      <c r="K63" s="115"/>
      <c r="L63" s="116"/>
      <c r="M63" s="116"/>
      <c r="N63" s="119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8"/>
    </row>
    <row r="64" spans="1:29" s="83" customFormat="1" ht="120.75" thickBot="1" x14ac:dyDescent="0.3">
      <c r="A64" s="317"/>
      <c r="B64" s="227"/>
      <c r="C64" s="228" t="s">
        <v>127</v>
      </c>
      <c r="D64" s="93" t="s">
        <v>215</v>
      </c>
      <c r="E64" s="229" t="s">
        <v>81</v>
      </c>
      <c r="F64" s="229" t="s">
        <v>90</v>
      </c>
      <c r="G64" s="229" t="s">
        <v>91</v>
      </c>
      <c r="H64" s="230"/>
      <c r="I64" s="178" t="s">
        <v>204</v>
      </c>
      <c r="J64" s="231">
        <f t="shared" ref="J64" si="6">SUM(O64:AC64)</f>
        <v>1024</v>
      </c>
      <c r="K64" s="230"/>
      <c r="L64" s="232">
        <v>46753</v>
      </c>
      <c r="M64" s="232">
        <v>47118</v>
      </c>
      <c r="N64" s="233" t="s">
        <v>27</v>
      </c>
      <c r="O64" s="22"/>
      <c r="P64" s="23"/>
      <c r="Q64" s="23"/>
      <c r="R64" s="23"/>
      <c r="S64" s="23"/>
      <c r="T64" s="24"/>
      <c r="U64" s="24">
        <v>1024</v>
      </c>
      <c r="V64" s="24"/>
      <c r="W64" s="24"/>
      <c r="X64" s="24"/>
      <c r="Y64" s="24"/>
      <c r="Z64" s="24"/>
      <c r="AA64" s="24"/>
      <c r="AB64" s="24"/>
      <c r="AC64" s="19"/>
    </row>
    <row r="65" spans="1:29" ht="15.75" thickBot="1" x14ac:dyDescent="0.3">
      <c r="A65" s="125"/>
      <c r="B65" s="126" t="s">
        <v>0</v>
      </c>
      <c r="C65" s="127"/>
      <c r="D65" s="127"/>
      <c r="E65" s="127"/>
      <c r="F65" s="127"/>
      <c r="G65" s="127"/>
      <c r="H65" s="128"/>
      <c r="I65" s="179"/>
      <c r="J65" s="179">
        <f>SUM(J42:J64)</f>
        <v>94983</v>
      </c>
      <c r="K65" s="128"/>
      <c r="L65" s="129"/>
      <c r="M65" s="129"/>
      <c r="N65" s="99"/>
      <c r="O65" s="29"/>
      <c r="P65" s="30"/>
      <c r="Q65" s="30"/>
      <c r="R65" s="30"/>
      <c r="S65" s="30"/>
      <c r="T65" s="31"/>
      <c r="U65" s="31"/>
      <c r="V65" s="31"/>
      <c r="W65" s="31"/>
      <c r="X65" s="31"/>
      <c r="Y65" s="31"/>
      <c r="Z65" s="31"/>
      <c r="AA65" s="31"/>
      <c r="AB65" s="31"/>
      <c r="AC65" s="32"/>
    </row>
    <row r="66" spans="1:29" s="147" customFormat="1" ht="15.75" thickBot="1" x14ac:dyDescent="0.3">
      <c r="A66" s="145"/>
      <c r="B66" s="97" t="s">
        <v>0</v>
      </c>
      <c r="C66" s="97"/>
      <c r="D66" s="97"/>
      <c r="E66" s="97"/>
      <c r="F66" s="97"/>
      <c r="G66" s="97"/>
      <c r="H66" s="97"/>
      <c r="I66" s="174"/>
      <c r="J66" s="174">
        <f>J20+J37+J65</f>
        <v>99150</v>
      </c>
      <c r="K66" s="181">
        <f>C70</f>
        <v>1852</v>
      </c>
      <c r="L66" s="97"/>
      <c r="M66" s="97"/>
      <c r="N66" s="146"/>
      <c r="O66" s="13">
        <f t="shared" ref="O66:AC66" si="7">SUM(O11:O65)</f>
        <v>1474.8</v>
      </c>
      <c r="P66" s="14">
        <f t="shared" si="7"/>
        <v>864.8</v>
      </c>
      <c r="Q66" s="14">
        <f t="shared" si="7"/>
        <v>1464.8</v>
      </c>
      <c r="R66" s="14">
        <f t="shared" si="7"/>
        <v>864.8</v>
      </c>
      <c r="S66" s="14">
        <f t="shared" si="7"/>
        <v>1464.8</v>
      </c>
      <c r="T66" s="15">
        <f t="shared" si="7"/>
        <v>9096.7999999999993</v>
      </c>
      <c r="U66" s="15">
        <f t="shared" si="7"/>
        <v>10120.799999999999</v>
      </c>
      <c r="V66" s="15">
        <f t="shared" si="7"/>
        <v>9096.7999999999993</v>
      </c>
      <c r="W66" s="15">
        <f t="shared" si="7"/>
        <v>9096.7999999999993</v>
      </c>
      <c r="X66" s="15">
        <f t="shared" si="7"/>
        <v>9096.7999999999993</v>
      </c>
      <c r="Y66" s="15">
        <f t="shared" si="7"/>
        <v>9096.7999999999993</v>
      </c>
      <c r="Z66" s="15">
        <f t="shared" si="7"/>
        <v>9096.7999999999993</v>
      </c>
      <c r="AA66" s="15">
        <f t="shared" si="7"/>
        <v>10120.799999999999</v>
      </c>
      <c r="AB66" s="15">
        <f t="shared" si="7"/>
        <v>9096.7999999999993</v>
      </c>
      <c r="AC66" s="16">
        <f t="shared" si="7"/>
        <v>9096.7999999999993</v>
      </c>
    </row>
    <row r="67" spans="1:29" ht="15.75" x14ac:dyDescent="0.25">
      <c r="K67" s="148" t="s">
        <v>249</v>
      </c>
    </row>
    <row r="68" spans="1:29" s="54" customFormat="1" ht="15.75" x14ac:dyDescent="0.25">
      <c r="K68" s="150"/>
    </row>
    <row r="69" spans="1:29" s="54" customFormat="1" ht="60" x14ac:dyDescent="0.25">
      <c r="A69" s="5"/>
      <c r="B69" s="6" t="s">
        <v>220</v>
      </c>
      <c r="C69" s="6" t="s">
        <v>34</v>
      </c>
      <c r="D69" s="6" t="s">
        <v>221</v>
      </c>
      <c r="K69" s="150"/>
    </row>
    <row r="70" spans="1:29" s="54" customFormat="1" ht="15.75" x14ac:dyDescent="0.25">
      <c r="A70" s="7" t="s">
        <v>35</v>
      </c>
      <c r="B70" s="204">
        <f>SUM(O66)</f>
        <v>1474.8</v>
      </c>
      <c r="C70" s="8">
        <v>1852</v>
      </c>
      <c r="D70" s="205" t="s">
        <v>250</v>
      </c>
      <c r="K70" s="150"/>
    </row>
    <row r="71" spans="1:29" s="54" customFormat="1" ht="15.75" x14ac:dyDescent="0.25">
      <c r="A71" s="7" t="s">
        <v>36</v>
      </c>
      <c r="B71" s="204">
        <f>SUM(P66:S66)</f>
        <v>4659.2</v>
      </c>
      <c r="C71" s="8">
        <f>C70*4</f>
        <v>7408</v>
      </c>
      <c r="D71" s="205" t="s">
        <v>251</v>
      </c>
      <c r="K71" s="150"/>
    </row>
    <row r="72" spans="1:29" s="54" customFormat="1" ht="15.75" thickBot="1" x14ac:dyDescent="0.3">
      <c r="A72" s="9" t="s">
        <v>37</v>
      </c>
      <c r="B72" s="10">
        <f>SUM(T66:AC66)</f>
        <v>93016.000000000015</v>
      </c>
      <c r="C72" s="10">
        <f>C70*10</f>
        <v>18520</v>
      </c>
      <c r="D72" s="206" t="s">
        <v>252</v>
      </c>
    </row>
    <row r="73" spans="1:29" s="54" customFormat="1" x14ac:dyDescent="0.25">
      <c r="A73" s="11"/>
      <c r="B73" s="12"/>
      <c r="C73" s="12"/>
    </row>
    <row r="76" spans="1:29" x14ac:dyDescent="0.25">
      <c r="B76" s="152"/>
    </row>
    <row r="77" spans="1:29" x14ac:dyDescent="0.25">
      <c r="B77" s="153"/>
    </row>
    <row r="78" spans="1:29" x14ac:dyDescent="0.25">
      <c r="B78" s="153"/>
    </row>
    <row r="79" spans="1:29" x14ac:dyDescent="0.25">
      <c r="B79" s="153"/>
    </row>
    <row r="80" spans="1:29" x14ac:dyDescent="0.25">
      <c r="B80" s="153"/>
    </row>
    <row r="82" spans="2:2" x14ac:dyDescent="0.25">
      <c r="B82" s="154"/>
    </row>
    <row r="90" spans="2:2" x14ac:dyDescent="0.25">
      <c r="B90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4"/>
  <sheetViews>
    <sheetView topLeftCell="A22" zoomScale="60" zoomScaleNormal="60" workbookViewId="0">
      <selection activeCell="A51" sqref="A51:A53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140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6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176</v>
      </c>
      <c r="L3" s="336"/>
      <c r="M3" s="336"/>
      <c r="N3" s="336"/>
      <c r="O3" s="336"/>
      <c r="P3" s="336"/>
      <c r="Q3" s="336"/>
      <c r="R3" s="336" t="s">
        <v>134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177</v>
      </c>
      <c r="D12" s="213" t="s">
        <v>130</v>
      </c>
      <c r="E12" s="215"/>
      <c r="F12" s="245" t="s">
        <v>33</v>
      </c>
      <c r="G12" s="217"/>
      <c r="H12" s="218"/>
      <c r="I12" s="219" t="s">
        <v>177</v>
      </c>
      <c r="J12" s="220">
        <f t="shared" ref="J12" si="0">SUM(O12:AC12)</f>
        <v>998.19999999999959</v>
      </c>
      <c r="K12" s="218"/>
      <c r="L12" s="221">
        <v>44562</v>
      </c>
      <c r="M12" s="221">
        <v>50040</v>
      </c>
      <c r="N12" s="82"/>
      <c r="O12" s="222">
        <f>1*C65</f>
        <v>322</v>
      </c>
      <c r="P12" s="223">
        <f>0.15*$C$65</f>
        <v>48.3</v>
      </c>
      <c r="Q12" s="223">
        <f t="shared" ref="Q12:AB12" si="1">0.15*$C$65</f>
        <v>48.3</v>
      </c>
      <c r="R12" s="223">
        <f t="shared" si="1"/>
        <v>48.3</v>
      </c>
      <c r="S12" s="223">
        <f t="shared" si="1"/>
        <v>48.3</v>
      </c>
      <c r="T12" s="235">
        <f t="shared" si="1"/>
        <v>48.3</v>
      </c>
      <c r="U12" s="235">
        <f t="shared" si="1"/>
        <v>48.3</v>
      </c>
      <c r="V12" s="235">
        <f t="shared" si="1"/>
        <v>48.3</v>
      </c>
      <c r="W12" s="235">
        <f t="shared" si="1"/>
        <v>48.3</v>
      </c>
      <c r="X12" s="235">
        <f t="shared" si="1"/>
        <v>48.3</v>
      </c>
      <c r="Y12" s="235">
        <f t="shared" si="1"/>
        <v>48.3</v>
      </c>
      <c r="Z12" s="235">
        <f t="shared" si="1"/>
        <v>48.3</v>
      </c>
      <c r="AA12" s="235">
        <f t="shared" si="1"/>
        <v>48.3</v>
      </c>
      <c r="AB12" s="235">
        <f t="shared" si="1"/>
        <v>48.3</v>
      </c>
      <c r="AC12" s="225">
        <f>0.15*$C$65</f>
        <v>48.3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998.19999999999959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998.19999999999959</v>
      </c>
      <c r="K61" s="181">
        <f>C65</f>
        <v>322</v>
      </c>
      <c r="L61" s="97"/>
      <c r="M61" s="97"/>
      <c r="N61" s="146"/>
      <c r="O61" s="13">
        <f t="shared" ref="O61:AC61" si="2">SUM(O12:O60)</f>
        <v>322</v>
      </c>
      <c r="P61" s="14">
        <f t="shared" si="2"/>
        <v>48.3</v>
      </c>
      <c r="Q61" s="14">
        <f t="shared" si="2"/>
        <v>48.3</v>
      </c>
      <c r="R61" s="14">
        <f t="shared" si="2"/>
        <v>48.3</v>
      </c>
      <c r="S61" s="14">
        <f t="shared" si="2"/>
        <v>48.3</v>
      </c>
      <c r="T61" s="15">
        <f t="shared" si="2"/>
        <v>48.3</v>
      </c>
      <c r="U61" s="15">
        <f t="shared" si="2"/>
        <v>48.3</v>
      </c>
      <c r="V61" s="15">
        <f t="shared" si="2"/>
        <v>48.3</v>
      </c>
      <c r="W61" s="15">
        <f t="shared" si="2"/>
        <v>48.3</v>
      </c>
      <c r="X61" s="15">
        <f t="shared" si="2"/>
        <v>48.3</v>
      </c>
      <c r="Y61" s="15">
        <f t="shared" si="2"/>
        <v>48.3</v>
      </c>
      <c r="Z61" s="15">
        <f t="shared" si="2"/>
        <v>48.3</v>
      </c>
      <c r="AA61" s="15">
        <f t="shared" si="2"/>
        <v>48.3</v>
      </c>
      <c r="AB61" s="15">
        <f t="shared" si="2"/>
        <v>48.3</v>
      </c>
      <c r="AC61" s="16">
        <f t="shared" si="2"/>
        <v>48.3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249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220</v>
      </c>
      <c r="C64" s="6" t="s">
        <v>34</v>
      </c>
      <c r="D64" s="6" t="s">
        <v>221</v>
      </c>
      <c r="K64" s="150"/>
    </row>
    <row r="65" spans="1:11" s="54" customFormat="1" ht="15.75" x14ac:dyDescent="0.25">
      <c r="A65" s="7" t="s">
        <v>35</v>
      </c>
      <c r="B65" s="204">
        <f>SUM(O61)</f>
        <v>322</v>
      </c>
      <c r="C65" s="8">
        <v>322</v>
      </c>
      <c r="D65" s="205" t="s">
        <v>250</v>
      </c>
      <c r="K65" s="150"/>
    </row>
    <row r="66" spans="1:11" s="54" customFormat="1" ht="15.75" x14ac:dyDescent="0.25">
      <c r="A66" s="7" t="s">
        <v>36</v>
      </c>
      <c r="B66" s="204">
        <f>SUM(P61:S61)</f>
        <v>193.2</v>
      </c>
      <c r="C66" s="8">
        <f>C65*4</f>
        <v>1288</v>
      </c>
      <c r="D66" s="205" t="s">
        <v>251</v>
      </c>
      <c r="K66" s="150"/>
    </row>
    <row r="67" spans="1:11" s="54" customFormat="1" ht="15.75" thickBot="1" x14ac:dyDescent="0.3">
      <c r="A67" s="9" t="s">
        <v>37</v>
      </c>
      <c r="B67" s="10">
        <f>SUM(T61:AC61)</f>
        <v>483.00000000000006</v>
      </c>
      <c r="C67" s="10">
        <f>C65*10</f>
        <v>3220</v>
      </c>
      <c r="D67" s="206" t="s">
        <v>252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16" zoomScale="60" zoomScaleNormal="60" workbookViewId="0">
      <selection activeCell="A51" sqref="A51:A53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178</v>
      </c>
      <c r="L3" s="336"/>
      <c r="M3" s="336"/>
      <c r="N3" s="336"/>
      <c r="O3" s="336"/>
      <c r="P3" s="336"/>
      <c r="Q3" s="336"/>
      <c r="R3" s="336" t="s">
        <v>134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5">
        <v>1</v>
      </c>
      <c r="B12" s="212"/>
      <c r="C12" s="279" t="s">
        <v>179</v>
      </c>
      <c r="D12" s="213" t="s">
        <v>130</v>
      </c>
      <c r="E12" s="215"/>
      <c r="F12" s="245" t="s">
        <v>33</v>
      </c>
      <c r="G12" s="217"/>
      <c r="H12" s="218"/>
      <c r="I12" s="219" t="s">
        <v>179</v>
      </c>
      <c r="J12" s="220">
        <f t="shared" ref="J12" si="0">SUM(O12:AC12)</f>
        <v>508.4000000000002</v>
      </c>
      <c r="K12" s="218"/>
      <c r="L12" s="221">
        <v>44562</v>
      </c>
      <c r="M12" s="221">
        <v>50040</v>
      </c>
      <c r="N12" s="82"/>
      <c r="O12" s="222">
        <f>1*C65</f>
        <v>164</v>
      </c>
      <c r="P12" s="223">
        <f>0.15*$C$65</f>
        <v>24.599999999999998</v>
      </c>
      <c r="Q12" s="223">
        <f t="shared" ref="Q12:AB12" si="1">0.15*$C$65</f>
        <v>24.599999999999998</v>
      </c>
      <c r="R12" s="223">
        <f t="shared" si="1"/>
        <v>24.599999999999998</v>
      </c>
      <c r="S12" s="223">
        <f t="shared" si="1"/>
        <v>24.599999999999998</v>
      </c>
      <c r="T12" s="235">
        <f t="shared" si="1"/>
        <v>24.599999999999998</v>
      </c>
      <c r="U12" s="235">
        <f t="shared" si="1"/>
        <v>24.599999999999998</v>
      </c>
      <c r="V12" s="235">
        <f t="shared" si="1"/>
        <v>24.599999999999998</v>
      </c>
      <c r="W12" s="235">
        <f t="shared" si="1"/>
        <v>24.599999999999998</v>
      </c>
      <c r="X12" s="235">
        <f t="shared" si="1"/>
        <v>24.599999999999998</v>
      </c>
      <c r="Y12" s="235">
        <f t="shared" si="1"/>
        <v>24.599999999999998</v>
      </c>
      <c r="Z12" s="235">
        <f t="shared" si="1"/>
        <v>24.599999999999998</v>
      </c>
      <c r="AA12" s="235">
        <f t="shared" si="1"/>
        <v>24.599999999999998</v>
      </c>
      <c r="AB12" s="235">
        <f t="shared" si="1"/>
        <v>24.599999999999998</v>
      </c>
      <c r="AC12" s="225">
        <f>0.15*$C$65</f>
        <v>24.599999999999998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508.4000000000002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508.4000000000002</v>
      </c>
      <c r="K61" s="97">
        <f>C65</f>
        <v>164</v>
      </c>
      <c r="L61" s="97"/>
      <c r="M61" s="97"/>
      <c r="N61" s="146"/>
      <c r="O61" s="13">
        <f t="shared" ref="O61:AC61" si="2">SUM(O12:O60)</f>
        <v>164</v>
      </c>
      <c r="P61" s="14">
        <f t="shared" si="2"/>
        <v>24.599999999999998</v>
      </c>
      <c r="Q61" s="14">
        <f t="shared" si="2"/>
        <v>24.599999999999998</v>
      </c>
      <c r="R61" s="14">
        <f t="shared" si="2"/>
        <v>24.599999999999998</v>
      </c>
      <c r="S61" s="14">
        <f t="shared" si="2"/>
        <v>24.599999999999998</v>
      </c>
      <c r="T61" s="15">
        <f t="shared" si="2"/>
        <v>24.599999999999998</v>
      </c>
      <c r="U61" s="15">
        <f t="shared" si="2"/>
        <v>24.599999999999998</v>
      </c>
      <c r="V61" s="15">
        <f t="shared" si="2"/>
        <v>24.599999999999998</v>
      </c>
      <c r="W61" s="15">
        <f t="shared" si="2"/>
        <v>24.599999999999998</v>
      </c>
      <c r="X61" s="15">
        <f t="shared" si="2"/>
        <v>24.599999999999998</v>
      </c>
      <c r="Y61" s="15">
        <f t="shared" si="2"/>
        <v>24.599999999999998</v>
      </c>
      <c r="Z61" s="15">
        <f t="shared" si="2"/>
        <v>24.599999999999998</v>
      </c>
      <c r="AA61" s="15">
        <f t="shared" si="2"/>
        <v>24.599999999999998</v>
      </c>
      <c r="AB61" s="15">
        <f t="shared" si="2"/>
        <v>24.599999999999998</v>
      </c>
      <c r="AC61" s="16">
        <f t="shared" si="2"/>
        <v>24.599999999999998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249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220</v>
      </c>
      <c r="C64" s="6" t="s">
        <v>34</v>
      </c>
      <c r="D64" s="6" t="s">
        <v>221</v>
      </c>
      <c r="K64" s="150"/>
    </row>
    <row r="65" spans="1:11" s="54" customFormat="1" ht="15.75" x14ac:dyDescent="0.25">
      <c r="A65" s="7" t="s">
        <v>35</v>
      </c>
      <c r="B65" s="204">
        <f>SUM(O61)</f>
        <v>164</v>
      </c>
      <c r="C65" s="8">
        <v>164</v>
      </c>
      <c r="D65" s="205" t="s">
        <v>250</v>
      </c>
      <c r="K65" s="150"/>
    </row>
    <row r="66" spans="1:11" s="54" customFormat="1" ht="15.75" x14ac:dyDescent="0.25">
      <c r="A66" s="7" t="s">
        <v>36</v>
      </c>
      <c r="B66" s="204">
        <f>SUM(P61:S61)</f>
        <v>98.399999999999991</v>
      </c>
      <c r="C66" s="8">
        <f>C65*4</f>
        <v>656</v>
      </c>
      <c r="D66" s="205" t="s">
        <v>251</v>
      </c>
      <c r="K66" s="150"/>
    </row>
    <row r="67" spans="1:11" s="54" customFormat="1" ht="15.75" thickBot="1" x14ac:dyDescent="0.3">
      <c r="A67" s="9" t="s">
        <v>37</v>
      </c>
      <c r="B67" s="10">
        <f>SUM(T61:AC61)</f>
        <v>245.99999999999997</v>
      </c>
      <c r="C67" s="10">
        <f>C65*10</f>
        <v>1640</v>
      </c>
      <c r="D67" s="206" t="s">
        <v>252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7"/>
  <sheetViews>
    <sheetView topLeftCell="A37" zoomScale="60" zoomScaleNormal="60" workbookViewId="0">
      <selection activeCell="A43" sqref="A43:A44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710937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66</v>
      </c>
      <c r="L3" s="336"/>
      <c r="M3" s="336"/>
      <c r="N3" s="336"/>
      <c r="O3" s="336"/>
      <c r="P3" s="336"/>
      <c r="Q3" s="336"/>
      <c r="R3" s="336" t="s">
        <v>194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67</v>
      </c>
      <c r="D12" s="213" t="s">
        <v>130</v>
      </c>
      <c r="E12" s="215"/>
      <c r="F12" s="216" t="s">
        <v>33</v>
      </c>
      <c r="G12" s="217"/>
      <c r="H12" s="218"/>
      <c r="I12" s="219" t="s">
        <v>67</v>
      </c>
      <c r="J12" s="220">
        <f t="shared" ref="J12" si="0">SUM(O12:AC12)</f>
        <v>2155.5000000000005</v>
      </c>
      <c r="K12" s="218"/>
      <c r="L12" s="221">
        <v>44562</v>
      </c>
      <c r="M12" s="221">
        <v>50040</v>
      </c>
      <c r="N12" s="82"/>
      <c r="O12" s="222">
        <f>0.15*$C$68</f>
        <v>143.69999999999999</v>
      </c>
      <c r="P12" s="234">
        <f t="shared" ref="P12:AB12" si="1">0.15*$C$68</f>
        <v>143.69999999999999</v>
      </c>
      <c r="Q12" s="234">
        <f t="shared" si="1"/>
        <v>143.69999999999999</v>
      </c>
      <c r="R12" s="234">
        <f t="shared" si="1"/>
        <v>143.69999999999999</v>
      </c>
      <c r="S12" s="234">
        <f t="shared" si="1"/>
        <v>143.69999999999999</v>
      </c>
      <c r="T12" s="235">
        <f t="shared" si="1"/>
        <v>143.69999999999999</v>
      </c>
      <c r="U12" s="235">
        <f t="shared" si="1"/>
        <v>143.69999999999999</v>
      </c>
      <c r="V12" s="235">
        <f t="shared" si="1"/>
        <v>143.69999999999999</v>
      </c>
      <c r="W12" s="235">
        <f t="shared" si="1"/>
        <v>143.69999999999999</v>
      </c>
      <c r="X12" s="235">
        <f t="shared" si="1"/>
        <v>143.69999999999999</v>
      </c>
      <c r="Y12" s="235">
        <f t="shared" si="1"/>
        <v>143.69999999999999</v>
      </c>
      <c r="Z12" s="235">
        <f t="shared" si="1"/>
        <v>143.69999999999999</v>
      </c>
      <c r="AA12" s="235">
        <f t="shared" si="1"/>
        <v>143.69999999999999</v>
      </c>
      <c r="AB12" s="235">
        <f t="shared" si="1"/>
        <v>143.69999999999999</v>
      </c>
      <c r="AC12" s="225">
        <f>0.15*$C$68</f>
        <v>143.69999999999999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2155.5000000000005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16</v>
      </c>
      <c r="B42" s="75"/>
      <c r="C42" s="130" t="s">
        <v>67</v>
      </c>
      <c r="D42" s="80" t="s">
        <v>209</v>
      </c>
      <c r="E42" s="40" t="s">
        <v>74</v>
      </c>
      <c r="F42" s="40" t="s">
        <v>75</v>
      </c>
      <c r="G42" s="40" t="s">
        <v>76</v>
      </c>
      <c r="H42" s="79"/>
      <c r="I42" s="170" t="s">
        <v>67</v>
      </c>
      <c r="J42" s="171">
        <f t="shared" ref="J42" si="2">SUM(O42:AC42)</f>
        <v>300</v>
      </c>
      <c r="K42" s="79"/>
      <c r="L42" s="81">
        <v>44562</v>
      </c>
      <c r="M42" s="81">
        <v>44926</v>
      </c>
      <c r="N42" s="64" t="s">
        <v>25</v>
      </c>
      <c r="O42" s="41">
        <v>300</v>
      </c>
      <c r="P42" s="289"/>
      <c r="Q42" s="289"/>
      <c r="R42" s="289"/>
      <c r="S42" s="289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32" customFormat="1" ht="90" x14ac:dyDescent="0.25">
      <c r="A43" s="159"/>
      <c r="B43" s="75"/>
      <c r="C43" s="130" t="s">
        <v>67</v>
      </c>
      <c r="D43" s="80" t="s">
        <v>209</v>
      </c>
      <c r="E43" s="40" t="s">
        <v>74</v>
      </c>
      <c r="F43" s="40" t="s">
        <v>75</v>
      </c>
      <c r="G43" s="40" t="s">
        <v>76</v>
      </c>
      <c r="H43" s="79"/>
      <c r="I43" s="170" t="s">
        <v>67</v>
      </c>
      <c r="J43" s="171">
        <f t="shared" ref="J43" si="3">SUM(O43:AC43)</f>
        <v>2500</v>
      </c>
      <c r="K43" s="79"/>
      <c r="L43" s="81">
        <v>44927</v>
      </c>
      <c r="M43" s="81">
        <v>46387</v>
      </c>
      <c r="N43" s="64" t="s">
        <v>26</v>
      </c>
      <c r="O43" s="41"/>
      <c r="P43" s="33">
        <v>600</v>
      </c>
      <c r="Q43" s="33">
        <v>600</v>
      </c>
      <c r="R43" s="33">
        <v>650</v>
      </c>
      <c r="S43" s="33">
        <v>650</v>
      </c>
      <c r="T43" s="42"/>
      <c r="U43" s="42"/>
      <c r="V43" s="42"/>
      <c r="W43" s="42"/>
      <c r="X43" s="42"/>
      <c r="Y43" s="42"/>
      <c r="Z43" s="42"/>
      <c r="AA43" s="42"/>
      <c r="AB43" s="42"/>
      <c r="AC43" s="43"/>
    </row>
    <row r="44" spans="1:29" s="83" customFormat="1" ht="90" x14ac:dyDescent="0.25">
      <c r="A44" s="159"/>
      <c r="B44" s="75"/>
      <c r="C44" s="130" t="s">
        <v>67</v>
      </c>
      <c r="D44" s="80" t="s">
        <v>206</v>
      </c>
      <c r="E44" s="40" t="s">
        <v>74</v>
      </c>
      <c r="F44" s="40" t="s">
        <v>132</v>
      </c>
      <c r="G44" s="40" t="s">
        <v>76</v>
      </c>
      <c r="H44" s="79"/>
      <c r="I44" s="170" t="s">
        <v>67</v>
      </c>
      <c r="J44" s="171">
        <f>SUM(O44:AC44)</f>
        <v>14744</v>
      </c>
      <c r="K44" s="79"/>
      <c r="L44" s="81">
        <v>44927</v>
      </c>
      <c r="M44" s="81">
        <v>46387</v>
      </c>
      <c r="N44" s="64" t="s">
        <v>26</v>
      </c>
      <c r="O44" s="1"/>
      <c r="P44" s="2">
        <v>3686</v>
      </c>
      <c r="Q44" s="2">
        <v>3686</v>
      </c>
      <c r="R44" s="2">
        <v>3686</v>
      </c>
      <c r="S44" s="2">
        <v>3686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159"/>
      <c r="B45" s="75"/>
      <c r="C45" s="130" t="s">
        <v>67</v>
      </c>
      <c r="D45" s="80" t="s">
        <v>206</v>
      </c>
      <c r="E45" s="40" t="s">
        <v>74</v>
      </c>
      <c r="F45" s="40" t="s">
        <v>132</v>
      </c>
      <c r="G45" s="40" t="s">
        <v>76</v>
      </c>
      <c r="H45" s="79"/>
      <c r="I45" s="170" t="s">
        <v>67</v>
      </c>
      <c r="J45" s="171">
        <f t="shared" ref="J45" si="4">SUM(O45:AC45)</f>
        <v>71210</v>
      </c>
      <c r="K45" s="79"/>
      <c r="L45" s="81">
        <v>46388</v>
      </c>
      <c r="M45" s="81">
        <v>50040</v>
      </c>
      <c r="N45" s="64" t="s">
        <v>27</v>
      </c>
      <c r="O45" s="1"/>
      <c r="P45" s="2"/>
      <c r="Q45" s="2"/>
      <c r="R45" s="2"/>
      <c r="S45" s="2"/>
      <c r="T45" s="3">
        <v>7121</v>
      </c>
      <c r="U45" s="3">
        <v>7121</v>
      </c>
      <c r="V45" s="3">
        <v>7121</v>
      </c>
      <c r="W45" s="3">
        <v>7121</v>
      </c>
      <c r="X45" s="3">
        <v>7121</v>
      </c>
      <c r="Y45" s="3">
        <v>7121</v>
      </c>
      <c r="Z45" s="3">
        <v>7121</v>
      </c>
      <c r="AA45" s="3">
        <v>7121</v>
      </c>
      <c r="AB45" s="3">
        <v>7121</v>
      </c>
      <c r="AC45" s="4">
        <v>7121</v>
      </c>
    </row>
    <row r="46" spans="1:29" x14ac:dyDescent="0.25">
      <c r="A46" s="158"/>
      <c r="B46" s="72" t="s">
        <v>2</v>
      </c>
      <c r="C46" s="68"/>
      <c r="D46" s="68"/>
      <c r="E46" s="68"/>
      <c r="F46" s="68"/>
      <c r="G46" s="68"/>
      <c r="H46" s="73"/>
      <c r="I46" s="169"/>
      <c r="J46" s="169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2" t="s">
        <v>3</v>
      </c>
      <c r="C48" s="68"/>
      <c r="D48" s="68"/>
      <c r="E48" s="68"/>
      <c r="F48" s="68"/>
      <c r="G48" s="68"/>
      <c r="H48" s="73"/>
      <c r="I48" s="169"/>
      <c r="J48" s="180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x14ac:dyDescent="0.25">
      <c r="A49" s="155"/>
      <c r="B49" s="56"/>
      <c r="C49" s="112"/>
      <c r="D49" s="57"/>
      <c r="E49" s="18"/>
      <c r="F49" s="18"/>
      <c r="G49" s="18"/>
      <c r="H49" s="62"/>
      <c r="I49" s="170"/>
      <c r="J49" s="171"/>
      <c r="K49" s="62"/>
      <c r="L49" s="63"/>
      <c r="M49" s="63"/>
      <c r="N49" s="6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8"/>
      <c r="B50" s="73" t="s">
        <v>47</v>
      </c>
      <c r="C50" s="68"/>
      <c r="D50" s="68"/>
      <c r="E50" s="68"/>
      <c r="F50" s="68"/>
      <c r="G50" s="68"/>
      <c r="H50" s="73"/>
      <c r="I50" s="169"/>
      <c r="J50" s="169"/>
      <c r="K50" s="73"/>
      <c r="L50" s="70"/>
      <c r="M50" s="70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90"/>
    </row>
    <row r="51" spans="1:29" s="111" customFormat="1" x14ac:dyDescent="0.25">
      <c r="A51" s="164"/>
      <c r="B51" s="113" t="s">
        <v>1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2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1" customFormat="1" x14ac:dyDescent="0.25">
      <c r="A55" s="164"/>
      <c r="B55" s="113" t="s">
        <v>3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9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8"/>
      <c r="B57" s="73" t="s">
        <v>48</v>
      </c>
      <c r="C57" s="68"/>
      <c r="D57" s="68"/>
      <c r="E57" s="68"/>
      <c r="F57" s="68"/>
      <c r="G57" s="68"/>
      <c r="H57" s="73"/>
      <c r="I57" s="169"/>
      <c r="J57" s="169"/>
      <c r="K57" s="73"/>
      <c r="L57" s="70"/>
      <c r="M57" s="70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90"/>
    </row>
    <row r="58" spans="1:29" s="111" customFormat="1" x14ac:dyDescent="0.25">
      <c r="A58" s="164"/>
      <c r="B58" s="113" t="s">
        <v>1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x14ac:dyDescent="0.25">
      <c r="A60" s="164"/>
      <c r="B60" s="113" t="s">
        <v>2</v>
      </c>
      <c r="C60" s="114"/>
      <c r="D60" s="114"/>
      <c r="E60" s="114"/>
      <c r="F60" s="114"/>
      <c r="G60" s="114"/>
      <c r="H60" s="115"/>
      <c r="I60" s="177"/>
      <c r="J60" s="177"/>
      <c r="K60" s="115"/>
      <c r="L60" s="116"/>
      <c r="M60" s="116"/>
      <c r="N60" s="119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8"/>
    </row>
    <row r="61" spans="1:29" x14ac:dyDescent="0.25">
      <c r="A61" s="155"/>
      <c r="B61" s="56"/>
      <c r="C61" s="57"/>
      <c r="D61" s="57"/>
      <c r="E61" s="57"/>
      <c r="F61" s="57"/>
      <c r="G61" s="57"/>
      <c r="H61" s="62"/>
      <c r="I61" s="170"/>
      <c r="J61" s="170"/>
      <c r="K61" s="62"/>
      <c r="L61" s="63"/>
      <c r="M61" s="63"/>
      <c r="N61" s="104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1" customFormat="1" ht="15.75" thickBot="1" x14ac:dyDescent="0.3">
      <c r="A62" s="237"/>
      <c r="B62" s="238" t="s">
        <v>3</v>
      </c>
      <c r="C62" s="239"/>
      <c r="D62" s="239"/>
      <c r="E62" s="239"/>
      <c r="F62" s="239"/>
      <c r="G62" s="239"/>
      <c r="H62" s="240"/>
      <c r="I62" s="241"/>
      <c r="J62" s="241"/>
      <c r="K62" s="240"/>
      <c r="L62" s="242"/>
      <c r="M62" s="242"/>
      <c r="N62" s="243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4"/>
    </row>
    <row r="63" spans="1:29" ht="15.75" thickBot="1" x14ac:dyDescent="0.3">
      <c r="A63" s="125"/>
      <c r="B63" s="126" t="s">
        <v>0</v>
      </c>
      <c r="C63" s="127"/>
      <c r="D63" s="127"/>
      <c r="E63" s="127"/>
      <c r="F63" s="127"/>
      <c r="G63" s="127"/>
      <c r="H63" s="128"/>
      <c r="I63" s="179"/>
      <c r="J63" s="179">
        <f>SUM(J42:J62)</f>
        <v>88754</v>
      </c>
      <c r="K63" s="128"/>
      <c r="L63" s="129"/>
      <c r="M63" s="129"/>
      <c r="N63" s="99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7" customFormat="1" ht="15.75" thickBot="1" x14ac:dyDescent="0.3">
      <c r="A64" s="145"/>
      <c r="B64" s="97" t="s">
        <v>0</v>
      </c>
      <c r="C64" s="97"/>
      <c r="D64" s="97"/>
      <c r="E64" s="97"/>
      <c r="F64" s="97"/>
      <c r="G64" s="97"/>
      <c r="H64" s="97"/>
      <c r="I64" s="174"/>
      <c r="J64" s="174">
        <f>J20+J37+J63</f>
        <v>90909.5</v>
      </c>
      <c r="K64" s="181">
        <f>C68</f>
        <v>958</v>
      </c>
      <c r="L64" s="97"/>
      <c r="M64" s="97"/>
      <c r="N64" s="146"/>
      <c r="O64" s="13">
        <f t="shared" ref="O64:AC64" si="5">SUM(O12:O63)</f>
        <v>443.7</v>
      </c>
      <c r="P64" s="14">
        <f t="shared" si="5"/>
        <v>4429.7</v>
      </c>
      <c r="Q64" s="14">
        <f t="shared" si="5"/>
        <v>4429.7</v>
      </c>
      <c r="R64" s="14">
        <f t="shared" si="5"/>
        <v>4479.7</v>
      </c>
      <c r="S64" s="14">
        <f t="shared" si="5"/>
        <v>4479.7</v>
      </c>
      <c r="T64" s="15">
        <f t="shared" si="5"/>
        <v>7264.7</v>
      </c>
      <c r="U64" s="15">
        <f t="shared" si="5"/>
        <v>7264.7</v>
      </c>
      <c r="V64" s="15">
        <f t="shared" si="5"/>
        <v>7264.7</v>
      </c>
      <c r="W64" s="15">
        <f t="shared" si="5"/>
        <v>7264.7</v>
      </c>
      <c r="X64" s="15">
        <f t="shared" si="5"/>
        <v>7264.7</v>
      </c>
      <c r="Y64" s="15">
        <f t="shared" si="5"/>
        <v>7264.7</v>
      </c>
      <c r="Z64" s="15">
        <f t="shared" si="5"/>
        <v>7264.7</v>
      </c>
      <c r="AA64" s="15">
        <f t="shared" si="5"/>
        <v>7264.7</v>
      </c>
      <c r="AB64" s="15">
        <f t="shared" si="5"/>
        <v>7264.7</v>
      </c>
      <c r="AC64" s="16">
        <f t="shared" si="5"/>
        <v>7264.7</v>
      </c>
    </row>
    <row r="65" spans="1:11" ht="15.75" x14ac:dyDescent="0.25">
      <c r="A65" s="100"/>
      <c r="B65" s="101"/>
      <c r="C65" s="101"/>
      <c r="D65" s="101"/>
      <c r="E65" s="101"/>
      <c r="F65" s="101"/>
      <c r="G65" s="101"/>
      <c r="H65" s="101"/>
      <c r="I65" s="102"/>
      <c r="K65" s="148" t="s">
        <v>249</v>
      </c>
    </row>
    <row r="66" spans="1:11" s="54" customFormat="1" ht="15.75" x14ac:dyDescent="0.25">
      <c r="K66" s="150"/>
    </row>
    <row r="67" spans="1:11" s="54" customFormat="1" ht="60" x14ac:dyDescent="0.25">
      <c r="A67" s="5"/>
      <c r="B67" s="6" t="s">
        <v>220</v>
      </c>
      <c r="C67" s="6" t="s">
        <v>34</v>
      </c>
      <c r="D67" s="6" t="s">
        <v>221</v>
      </c>
      <c r="K67" s="150"/>
    </row>
    <row r="68" spans="1:11" s="54" customFormat="1" ht="15.75" x14ac:dyDescent="0.25">
      <c r="A68" s="7" t="s">
        <v>35</v>
      </c>
      <c r="B68" s="210">
        <f>SUM(O64)</f>
        <v>443.7</v>
      </c>
      <c r="C68" s="8">
        <v>958</v>
      </c>
      <c r="D68" s="205" t="s">
        <v>250</v>
      </c>
      <c r="K68" s="150"/>
    </row>
    <row r="69" spans="1:11" s="54" customFormat="1" ht="15.75" x14ac:dyDescent="0.25">
      <c r="A69" s="7" t="s">
        <v>36</v>
      </c>
      <c r="B69" s="204">
        <f>SUM(P64:S64)</f>
        <v>17818.8</v>
      </c>
      <c r="C69" s="8">
        <f>C68*4</f>
        <v>3832</v>
      </c>
      <c r="D69" s="205" t="s">
        <v>251</v>
      </c>
      <c r="K69" s="150"/>
    </row>
    <row r="70" spans="1:11" s="54" customFormat="1" ht="15.75" thickBot="1" x14ac:dyDescent="0.3">
      <c r="A70" s="9" t="s">
        <v>37</v>
      </c>
      <c r="B70" s="10">
        <f>SUM(T64:AC64)</f>
        <v>72646.999999999985</v>
      </c>
      <c r="C70" s="10">
        <f>C68*10</f>
        <v>9580</v>
      </c>
      <c r="D70" s="206" t="s">
        <v>252</v>
      </c>
    </row>
    <row r="71" spans="1:11" s="54" customFormat="1" x14ac:dyDescent="0.25">
      <c r="A71" s="11"/>
      <c r="B71" s="12"/>
      <c r="C71" s="12"/>
    </row>
    <row r="73" spans="1:11" x14ac:dyDescent="0.25">
      <c r="B73" s="152"/>
    </row>
    <row r="74" spans="1:11" x14ac:dyDescent="0.25">
      <c r="B74" s="153"/>
    </row>
    <row r="75" spans="1:11" x14ac:dyDescent="0.25">
      <c r="B75" s="153"/>
    </row>
    <row r="76" spans="1:11" x14ac:dyDescent="0.25">
      <c r="B76" s="153"/>
    </row>
    <row r="77" spans="1:11" x14ac:dyDescent="0.25">
      <c r="B77" s="153"/>
    </row>
    <row r="79" spans="1:11" x14ac:dyDescent="0.25">
      <c r="B79" s="154"/>
    </row>
    <row r="87" spans="2:2" x14ac:dyDescent="0.25">
      <c r="B87" s="154"/>
    </row>
  </sheetData>
  <mergeCells count="50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88"/>
  <sheetViews>
    <sheetView topLeftCell="A43" zoomScale="62" zoomScaleNormal="62" workbookViewId="0">
      <selection activeCell="A44" sqref="A44:A45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710937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68</v>
      </c>
      <c r="L3" s="336"/>
      <c r="M3" s="336"/>
      <c r="N3" s="336"/>
      <c r="O3" s="336"/>
      <c r="P3" s="336"/>
      <c r="Q3" s="336"/>
      <c r="R3" s="336" t="s">
        <v>194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5">
        <v>1</v>
      </c>
      <c r="B12" s="212"/>
      <c r="C12" s="279" t="s">
        <v>69</v>
      </c>
      <c r="D12" s="213" t="s">
        <v>130</v>
      </c>
      <c r="E12" s="215"/>
      <c r="F12" s="216" t="s">
        <v>33</v>
      </c>
      <c r="G12" s="217"/>
      <c r="H12" s="218"/>
      <c r="I12" s="219" t="s">
        <v>69</v>
      </c>
      <c r="J12" s="220">
        <f t="shared" ref="J12" si="0">SUM(O12:AC12)</f>
        <v>6522.7500000000018</v>
      </c>
      <c r="K12" s="218"/>
      <c r="L12" s="221">
        <v>44562</v>
      </c>
      <c r="M12" s="221">
        <v>50040</v>
      </c>
      <c r="N12" s="82"/>
      <c r="O12" s="222">
        <f>0.15*$C$69</f>
        <v>434.84999999999997</v>
      </c>
      <c r="P12" s="234">
        <f t="shared" ref="P12:AB12" si="1">0.15*$C$69</f>
        <v>434.84999999999997</v>
      </c>
      <c r="Q12" s="234">
        <f t="shared" si="1"/>
        <v>434.84999999999997</v>
      </c>
      <c r="R12" s="234">
        <f t="shared" si="1"/>
        <v>434.84999999999997</v>
      </c>
      <c r="S12" s="234">
        <f t="shared" si="1"/>
        <v>434.84999999999997</v>
      </c>
      <c r="T12" s="235">
        <f t="shared" si="1"/>
        <v>434.84999999999997</v>
      </c>
      <c r="U12" s="235">
        <f t="shared" si="1"/>
        <v>434.84999999999997</v>
      </c>
      <c r="V12" s="235">
        <f t="shared" si="1"/>
        <v>434.84999999999997</v>
      </c>
      <c r="W12" s="235">
        <f t="shared" si="1"/>
        <v>434.84999999999997</v>
      </c>
      <c r="X12" s="235">
        <f t="shared" si="1"/>
        <v>434.84999999999997</v>
      </c>
      <c r="Y12" s="235">
        <f t="shared" si="1"/>
        <v>434.84999999999997</v>
      </c>
      <c r="Z12" s="235">
        <f t="shared" si="1"/>
        <v>434.84999999999997</v>
      </c>
      <c r="AA12" s="235">
        <f t="shared" si="1"/>
        <v>434.84999999999997</v>
      </c>
      <c r="AB12" s="235">
        <f t="shared" si="1"/>
        <v>434.84999999999997</v>
      </c>
      <c r="AC12" s="225">
        <f>0.15*$C$69</f>
        <v>434.84999999999997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s="83" customFormat="1" x14ac:dyDescent="0.25">
      <c r="A15" s="159"/>
      <c r="B15" s="75"/>
      <c r="C15" s="76"/>
      <c r="D15" s="76"/>
      <c r="E15" s="77"/>
      <c r="F15" s="77"/>
      <c r="G15" s="78"/>
      <c r="H15" s="79"/>
      <c r="I15" s="170"/>
      <c r="J15" s="171"/>
      <c r="K15" s="79"/>
      <c r="L15" s="81"/>
      <c r="M15" s="81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6522.7500000000018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2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17</v>
      </c>
      <c r="B42" s="75"/>
      <c r="C42" s="130" t="s">
        <v>69</v>
      </c>
      <c r="D42" s="80" t="s">
        <v>209</v>
      </c>
      <c r="E42" s="40" t="s">
        <v>74</v>
      </c>
      <c r="F42" s="40" t="s">
        <v>75</v>
      </c>
      <c r="G42" s="40" t="s">
        <v>76</v>
      </c>
      <c r="H42" s="79"/>
      <c r="I42" s="170" t="s">
        <v>69</v>
      </c>
      <c r="J42" s="171">
        <f t="shared" ref="J42:J43" si="2">SUM(O42:AC42)</f>
        <v>1299</v>
      </c>
      <c r="K42" s="79"/>
      <c r="L42" s="81">
        <v>44562</v>
      </c>
      <c r="M42" s="81">
        <v>44926</v>
      </c>
      <c r="N42" s="64" t="s">
        <v>25</v>
      </c>
      <c r="O42" s="41">
        <v>1299</v>
      </c>
      <c r="P42" s="33"/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32" customFormat="1" ht="90" x14ac:dyDescent="0.25">
      <c r="A43" s="159">
        <v>18</v>
      </c>
      <c r="B43" s="75"/>
      <c r="C43" s="130" t="s">
        <v>69</v>
      </c>
      <c r="D43" s="80" t="s">
        <v>207</v>
      </c>
      <c r="E43" s="40" t="s">
        <v>77</v>
      </c>
      <c r="F43" s="40" t="s">
        <v>78</v>
      </c>
      <c r="G43" s="40" t="s">
        <v>79</v>
      </c>
      <c r="H43" s="79"/>
      <c r="I43" s="170" t="s">
        <v>69</v>
      </c>
      <c r="J43" s="171">
        <f t="shared" si="2"/>
        <v>600</v>
      </c>
      <c r="K43" s="79"/>
      <c r="L43" s="81">
        <v>44562</v>
      </c>
      <c r="M43" s="81">
        <v>44926</v>
      </c>
      <c r="N43" s="64" t="s">
        <v>25</v>
      </c>
      <c r="O43" s="41">
        <v>600</v>
      </c>
      <c r="P43" s="33"/>
      <c r="Q43" s="33"/>
      <c r="R43" s="33"/>
      <c r="S43" s="33"/>
      <c r="T43" s="42"/>
      <c r="U43" s="42"/>
      <c r="V43" s="42"/>
      <c r="W43" s="42"/>
      <c r="X43" s="42"/>
      <c r="Y43" s="42"/>
      <c r="Z43" s="42"/>
      <c r="AA43" s="42"/>
      <c r="AB43" s="42"/>
      <c r="AC43" s="43"/>
    </row>
    <row r="44" spans="1:29" s="132" customFormat="1" ht="90" x14ac:dyDescent="0.25">
      <c r="A44" s="159"/>
      <c r="B44" s="75"/>
      <c r="C44" s="130" t="s">
        <v>69</v>
      </c>
      <c r="D44" s="80" t="s">
        <v>209</v>
      </c>
      <c r="E44" s="40" t="s">
        <v>74</v>
      </c>
      <c r="F44" s="40" t="s">
        <v>75</v>
      </c>
      <c r="G44" s="40" t="s">
        <v>76</v>
      </c>
      <c r="H44" s="79"/>
      <c r="I44" s="170" t="s">
        <v>69</v>
      </c>
      <c r="J44" s="171">
        <f t="shared" ref="J44" si="3">SUM(O44:AC44)</f>
        <v>3932</v>
      </c>
      <c r="K44" s="79"/>
      <c r="L44" s="81">
        <v>44927</v>
      </c>
      <c r="M44" s="81">
        <v>46022</v>
      </c>
      <c r="N44" s="64" t="s">
        <v>26</v>
      </c>
      <c r="O44" s="41"/>
      <c r="P44" s="33">
        <v>1299</v>
      </c>
      <c r="Q44" s="33">
        <v>1330</v>
      </c>
      <c r="R44" s="33">
        <v>1303</v>
      </c>
      <c r="S44" s="33"/>
      <c r="T44" s="42"/>
      <c r="U44" s="42"/>
      <c r="V44" s="42"/>
      <c r="W44" s="42"/>
      <c r="X44" s="42"/>
      <c r="Y44" s="42"/>
      <c r="Z44" s="42"/>
      <c r="AA44" s="42"/>
      <c r="AB44" s="42"/>
      <c r="AC44" s="43"/>
    </row>
    <row r="45" spans="1:29" s="132" customFormat="1" ht="90" x14ac:dyDescent="0.25">
      <c r="A45" s="159"/>
      <c r="B45" s="75"/>
      <c r="C45" s="130" t="s">
        <v>69</v>
      </c>
      <c r="D45" s="80" t="s">
        <v>207</v>
      </c>
      <c r="E45" s="40" t="s">
        <v>77</v>
      </c>
      <c r="F45" s="40" t="s">
        <v>78</v>
      </c>
      <c r="G45" s="40" t="s">
        <v>79</v>
      </c>
      <c r="H45" s="79"/>
      <c r="I45" s="170" t="s">
        <v>69</v>
      </c>
      <c r="J45" s="171">
        <f t="shared" ref="J45" si="4">SUM(O45:AC45)</f>
        <v>1800</v>
      </c>
      <c r="K45" s="79"/>
      <c r="L45" s="81">
        <v>44927</v>
      </c>
      <c r="M45" s="81">
        <v>46022</v>
      </c>
      <c r="N45" s="64" t="s">
        <v>26</v>
      </c>
      <c r="O45" s="41"/>
      <c r="P45" s="33">
        <v>600</v>
      </c>
      <c r="Q45" s="33">
        <v>600</v>
      </c>
      <c r="R45" s="33">
        <v>600</v>
      </c>
      <c r="S45" s="33"/>
      <c r="T45" s="42"/>
      <c r="U45" s="42"/>
      <c r="V45" s="42"/>
      <c r="W45" s="42"/>
      <c r="X45" s="42"/>
      <c r="Y45" s="42"/>
      <c r="Z45" s="42"/>
      <c r="AA45" s="42"/>
      <c r="AB45" s="42"/>
      <c r="AC45" s="43"/>
    </row>
    <row r="46" spans="1:29" s="83" customFormat="1" ht="90" x14ac:dyDescent="0.25">
      <c r="A46" s="159"/>
      <c r="B46" s="75"/>
      <c r="C46" s="130" t="s">
        <v>69</v>
      </c>
      <c r="D46" s="80" t="s">
        <v>206</v>
      </c>
      <c r="E46" s="40" t="s">
        <v>74</v>
      </c>
      <c r="F46" s="40" t="s">
        <v>80</v>
      </c>
      <c r="G46" s="40" t="s">
        <v>76</v>
      </c>
      <c r="H46" s="79"/>
      <c r="I46" s="170" t="s">
        <v>69</v>
      </c>
      <c r="J46" s="171">
        <f t="shared" ref="J46" si="5">SUM(O46:AC46)</f>
        <v>173750</v>
      </c>
      <c r="K46" s="79"/>
      <c r="L46" s="81">
        <v>46388</v>
      </c>
      <c r="M46" s="81">
        <v>50040</v>
      </c>
      <c r="N46" s="64" t="s">
        <v>27</v>
      </c>
      <c r="O46" s="1"/>
      <c r="P46" s="2"/>
      <c r="Q46" s="2"/>
      <c r="R46" s="2"/>
      <c r="S46" s="2"/>
      <c r="T46" s="3">
        <v>17375</v>
      </c>
      <c r="U46" s="3">
        <v>17375</v>
      </c>
      <c r="V46" s="3">
        <v>17375</v>
      </c>
      <c r="W46" s="3">
        <v>17375</v>
      </c>
      <c r="X46" s="3">
        <v>17375</v>
      </c>
      <c r="Y46" s="3">
        <v>17375</v>
      </c>
      <c r="Z46" s="3">
        <v>17375</v>
      </c>
      <c r="AA46" s="3">
        <v>17375</v>
      </c>
      <c r="AB46" s="3">
        <v>17375</v>
      </c>
      <c r="AC46" s="4">
        <v>17375</v>
      </c>
    </row>
    <row r="47" spans="1:29" x14ac:dyDescent="0.25">
      <c r="A47" s="158"/>
      <c r="B47" s="72" t="s">
        <v>2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12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2" t="s">
        <v>3</v>
      </c>
      <c r="C49" s="68"/>
      <c r="D49" s="68"/>
      <c r="E49" s="68"/>
      <c r="F49" s="68"/>
      <c r="G49" s="68"/>
      <c r="H49" s="73"/>
      <c r="I49" s="169"/>
      <c r="J49" s="180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x14ac:dyDescent="0.25">
      <c r="A50" s="155"/>
      <c r="B50" s="56"/>
      <c r="C50" s="112"/>
      <c r="D50" s="57"/>
      <c r="E50" s="18"/>
      <c r="F50" s="18"/>
      <c r="G50" s="18"/>
      <c r="H50" s="62"/>
      <c r="I50" s="170"/>
      <c r="J50" s="171"/>
      <c r="K50" s="62"/>
      <c r="L50" s="63"/>
      <c r="M50" s="63"/>
      <c r="N50" s="6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58"/>
      <c r="B51" s="73" t="s">
        <v>47</v>
      </c>
      <c r="C51" s="68"/>
      <c r="D51" s="68"/>
      <c r="E51" s="68"/>
      <c r="F51" s="68"/>
      <c r="G51" s="68"/>
      <c r="H51" s="73"/>
      <c r="I51" s="169"/>
      <c r="J51" s="169"/>
      <c r="K51" s="73"/>
      <c r="L51" s="70"/>
      <c r="M51" s="70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90"/>
    </row>
    <row r="52" spans="1:29" s="111" customFormat="1" x14ac:dyDescent="0.25">
      <c r="A52" s="164"/>
      <c r="B52" s="113" t="s">
        <v>1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2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1" customFormat="1" x14ac:dyDescent="0.25">
      <c r="A56" s="164"/>
      <c r="B56" s="113" t="s">
        <v>3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9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58"/>
      <c r="B58" s="73" t="s">
        <v>48</v>
      </c>
      <c r="C58" s="68"/>
      <c r="D58" s="68"/>
      <c r="E58" s="68"/>
      <c r="F58" s="68"/>
      <c r="G58" s="68"/>
      <c r="H58" s="73"/>
      <c r="I58" s="169"/>
      <c r="J58" s="169"/>
      <c r="K58" s="73"/>
      <c r="L58" s="70"/>
      <c r="M58" s="70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90"/>
    </row>
    <row r="59" spans="1:29" s="111" customFormat="1" x14ac:dyDescent="0.25">
      <c r="A59" s="164"/>
      <c r="B59" s="113" t="s">
        <v>1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x14ac:dyDescent="0.25">
      <c r="A60" s="155"/>
      <c r="B60" s="56"/>
      <c r="C60" s="57"/>
      <c r="D60" s="57"/>
      <c r="E60" s="57"/>
      <c r="F60" s="57"/>
      <c r="G60" s="57"/>
      <c r="H60" s="62"/>
      <c r="I60" s="170"/>
      <c r="J60" s="170"/>
      <c r="K60" s="62"/>
      <c r="L60" s="63"/>
      <c r="M60" s="63"/>
      <c r="N60" s="104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1" customFormat="1" x14ac:dyDescent="0.25">
      <c r="A61" s="164"/>
      <c r="B61" s="113" t="s">
        <v>2</v>
      </c>
      <c r="C61" s="114"/>
      <c r="D61" s="114"/>
      <c r="E61" s="114"/>
      <c r="F61" s="114"/>
      <c r="G61" s="114"/>
      <c r="H61" s="115"/>
      <c r="I61" s="177"/>
      <c r="J61" s="177"/>
      <c r="K61" s="115"/>
      <c r="L61" s="116"/>
      <c r="M61" s="116"/>
      <c r="N61" s="119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8"/>
    </row>
    <row r="62" spans="1:29" x14ac:dyDescent="0.25">
      <c r="A62" s="155"/>
      <c r="B62" s="56"/>
      <c r="C62" s="57"/>
      <c r="D62" s="57"/>
      <c r="E62" s="57"/>
      <c r="F62" s="57"/>
      <c r="G62" s="57"/>
      <c r="H62" s="62"/>
      <c r="I62" s="170"/>
      <c r="J62" s="170"/>
      <c r="K62" s="62"/>
      <c r="L62" s="63"/>
      <c r="M62" s="63"/>
      <c r="N62" s="104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1" customFormat="1" ht="15.75" thickBot="1" x14ac:dyDescent="0.3">
      <c r="A63" s="237"/>
      <c r="B63" s="238" t="s">
        <v>3</v>
      </c>
      <c r="C63" s="239"/>
      <c r="D63" s="239"/>
      <c r="E63" s="239"/>
      <c r="F63" s="239"/>
      <c r="G63" s="239"/>
      <c r="H63" s="240"/>
      <c r="I63" s="241"/>
      <c r="J63" s="241"/>
      <c r="K63" s="240"/>
      <c r="L63" s="242"/>
      <c r="M63" s="242"/>
      <c r="N63" s="243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4"/>
    </row>
    <row r="64" spans="1:29" ht="15.75" thickBot="1" x14ac:dyDescent="0.3">
      <c r="A64" s="125"/>
      <c r="B64" s="126" t="s">
        <v>0</v>
      </c>
      <c r="C64" s="127"/>
      <c r="D64" s="127"/>
      <c r="E64" s="127"/>
      <c r="F64" s="127"/>
      <c r="G64" s="127"/>
      <c r="H64" s="128"/>
      <c r="I64" s="179"/>
      <c r="J64" s="179">
        <f>SUM(J42:J63)</f>
        <v>181381</v>
      </c>
      <c r="K64" s="128"/>
      <c r="L64" s="129"/>
      <c r="M64" s="129"/>
      <c r="N64" s="99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7" customFormat="1" ht="15.75" thickBot="1" x14ac:dyDescent="0.3">
      <c r="A65" s="145"/>
      <c r="B65" s="97" t="s">
        <v>0</v>
      </c>
      <c r="C65" s="97"/>
      <c r="D65" s="97"/>
      <c r="E65" s="97"/>
      <c r="F65" s="97"/>
      <c r="G65" s="97"/>
      <c r="H65" s="97"/>
      <c r="I65" s="174"/>
      <c r="J65" s="174">
        <f>J20+J37+J64</f>
        <v>187903.75</v>
      </c>
      <c r="K65" s="181">
        <f>C69</f>
        <v>2899</v>
      </c>
      <c r="L65" s="97"/>
      <c r="M65" s="97"/>
      <c r="N65" s="146"/>
      <c r="O65" s="13">
        <f t="shared" ref="O65:AC65" si="6">SUM(O12:O64)</f>
        <v>2333.85</v>
      </c>
      <c r="P65" s="14">
        <f t="shared" si="6"/>
        <v>2333.85</v>
      </c>
      <c r="Q65" s="14">
        <f t="shared" si="6"/>
        <v>2364.85</v>
      </c>
      <c r="R65" s="14">
        <f t="shared" si="6"/>
        <v>2337.85</v>
      </c>
      <c r="S65" s="14">
        <f t="shared" si="6"/>
        <v>434.84999999999997</v>
      </c>
      <c r="T65" s="15">
        <f t="shared" si="6"/>
        <v>17809.849999999999</v>
      </c>
      <c r="U65" s="15">
        <f t="shared" si="6"/>
        <v>17809.849999999999</v>
      </c>
      <c r="V65" s="15">
        <f t="shared" si="6"/>
        <v>17809.849999999999</v>
      </c>
      <c r="W65" s="15">
        <f t="shared" si="6"/>
        <v>17809.849999999999</v>
      </c>
      <c r="X65" s="15">
        <f t="shared" si="6"/>
        <v>17809.849999999999</v>
      </c>
      <c r="Y65" s="15">
        <f t="shared" si="6"/>
        <v>17809.849999999999</v>
      </c>
      <c r="Z65" s="15">
        <f t="shared" si="6"/>
        <v>17809.849999999999</v>
      </c>
      <c r="AA65" s="15">
        <f t="shared" si="6"/>
        <v>17809.849999999999</v>
      </c>
      <c r="AB65" s="15">
        <f t="shared" si="6"/>
        <v>17809.849999999999</v>
      </c>
      <c r="AC65" s="16">
        <f t="shared" si="6"/>
        <v>17809.849999999999</v>
      </c>
    </row>
    <row r="66" spans="1:29" ht="15.75" x14ac:dyDescent="0.25">
      <c r="A66" s="100"/>
      <c r="B66" s="101"/>
      <c r="C66" s="101"/>
      <c r="D66" s="101"/>
      <c r="E66" s="101"/>
      <c r="F66" s="101"/>
      <c r="G66" s="101"/>
      <c r="H66" s="101"/>
      <c r="I66" s="102"/>
      <c r="K66" s="148" t="s">
        <v>249</v>
      </c>
    </row>
    <row r="67" spans="1:29" s="54" customFormat="1" ht="15.75" x14ac:dyDescent="0.25">
      <c r="K67" s="150"/>
    </row>
    <row r="68" spans="1:29" s="54" customFormat="1" ht="60" x14ac:dyDescent="0.25">
      <c r="A68" s="5"/>
      <c r="B68" s="6" t="s">
        <v>220</v>
      </c>
      <c r="C68" s="6" t="s">
        <v>34</v>
      </c>
      <c r="D68" s="6" t="s">
        <v>221</v>
      </c>
      <c r="K68" s="150"/>
    </row>
    <row r="69" spans="1:29" s="54" customFormat="1" ht="15.75" x14ac:dyDescent="0.25">
      <c r="A69" s="7" t="s">
        <v>35</v>
      </c>
      <c r="B69" s="204">
        <f>SUM(O65)</f>
        <v>2333.85</v>
      </c>
      <c r="C69" s="8">
        <v>2899</v>
      </c>
      <c r="D69" s="205" t="s">
        <v>250</v>
      </c>
      <c r="K69" s="150"/>
    </row>
    <row r="70" spans="1:29" s="54" customFormat="1" ht="15.75" x14ac:dyDescent="0.25">
      <c r="A70" s="7" t="s">
        <v>36</v>
      </c>
      <c r="B70" s="204">
        <f>SUM(P65:S65)</f>
        <v>7471.4</v>
      </c>
      <c r="C70" s="8">
        <f>C69*4</f>
        <v>11596</v>
      </c>
      <c r="D70" s="205" t="s">
        <v>251</v>
      </c>
      <c r="K70" s="150"/>
    </row>
    <row r="71" spans="1:29" s="54" customFormat="1" ht="15.75" thickBot="1" x14ac:dyDescent="0.3">
      <c r="A71" s="9" t="s">
        <v>37</v>
      </c>
      <c r="B71" s="10">
        <f>SUM(T65:AC65)</f>
        <v>178098.50000000003</v>
      </c>
      <c r="C71" s="10">
        <f>C69*10</f>
        <v>28990</v>
      </c>
      <c r="D71" s="206" t="s">
        <v>252</v>
      </c>
    </row>
    <row r="72" spans="1:29" s="54" customFormat="1" x14ac:dyDescent="0.25">
      <c r="A72" s="11"/>
      <c r="B72" s="12"/>
      <c r="C72" s="12"/>
    </row>
    <row r="74" spans="1:29" x14ac:dyDescent="0.25">
      <c r="B74" s="152"/>
    </row>
    <row r="75" spans="1:29" x14ac:dyDescent="0.25">
      <c r="B75" s="153"/>
    </row>
    <row r="76" spans="1:29" x14ac:dyDescent="0.25">
      <c r="B76" s="153"/>
    </row>
    <row r="77" spans="1:29" x14ac:dyDescent="0.25">
      <c r="B77" s="153"/>
    </row>
    <row r="78" spans="1:29" x14ac:dyDescent="0.25">
      <c r="B78" s="153"/>
    </row>
    <row r="80" spans="1:29" x14ac:dyDescent="0.25">
      <c r="B80" s="154"/>
    </row>
    <row r="88" spans="2:2" x14ac:dyDescent="0.25">
      <c r="B88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5"/>
  <sheetViews>
    <sheetView topLeftCell="A22" zoomScale="60" zoomScaleNormal="60" workbookViewId="0">
      <selection activeCell="A59" sqref="A59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6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47" t="s">
        <v>247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161</v>
      </c>
      <c r="L3" s="336"/>
      <c r="M3" s="336"/>
      <c r="N3" s="336"/>
      <c r="O3" s="336"/>
      <c r="P3" s="336"/>
      <c r="Q3" s="336"/>
      <c r="R3" s="336" t="s">
        <v>193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163</v>
      </c>
      <c r="D12" s="213" t="s">
        <v>130</v>
      </c>
      <c r="E12" s="215"/>
      <c r="F12" s="216" t="s">
        <v>33</v>
      </c>
      <c r="G12" s="217"/>
      <c r="H12" s="218"/>
      <c r="I12" s="219" t="s">
        <v>163</v>
      </c>
      <c r="J12" s="220">
        <f t="shared" ref="J12" si="0">SUM(O12:AC12)</f>
        <v>3243</v>
      </c>
      <c r="K12" s="218"/>
      <c r="L12" s="221">
        <v>44562</v>
      </c>
      <c r="M12" s="221">
        <v>50040</v>
      </c>
      <c r="N12" s="82"/>
      <c r="O12" s="222">
        <f>0.2*$C$66</f>
        <v>282</v>
      </c>
      <c r="P12" s="234">
        <f t="shared" ref="P12:AB12" si="1">0.15*$C$66</f>
        <v>211.5</v>
      </c>
      <c r="Q12" s="234">
        <f t="shared" si="1"/>
        <v>211.5</v>
      </c>
      <c r="R12" s="234">
        <f t="shared" si="1"/>
        <v>211.5</v>
      </c>
      <c r="S12" s="234">
        <f t="shared" si="1"/>
        <v>211.5</v>
      </c>
      <c r="T12" s="235">
        <f t="shared" si="1"/>
        <v>211.5</v>
      </c>
      <c r="U12" s="235">
        <f t="shared" si="1"/>
        <v>211.5</v>
      </c>
      <c r="V12" s="235">
        <f t="shared" si="1"/>
        <v>211.5</v>
      </c>
      <c r="W12" s="235">
        <f t="shared" si="1"/>
        <v>211.5</v>
      </c>
      <c r="X12" s="235">
        <f t="shared" si="1"/>
        <v>211.5</v>
      </c>
      <c r="Y12" s="235">
        <f t="shared" si="1"/>
        <v>211.5</v>
      </c>
      <c r="Z12" s="235">
        <f t="shared" si="1"/>
        <v>211.5</v>
      </c>
      <c r="AA12" s="235">
        <f t="shared" si="1"/>
        <v>211.5</v>
      </c>
      <c r="AB12" s="235">
        <f t="shared" si="1"/>
        <v>211.5</v>
      </c>
      <c r="AC12" s="225">
        <f>0.15*$C$66</f>
        <v>211.5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3243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43</v>
      </c>
      <c r="B42" s="75"/>
      <c r="C42" s="142" t="s">
        <v>163</v>
      </c>
      <c r="D42" s="142" t="s">
        <v>207</v>
      </c>
      <c r="E42" s="138" t="s">
        <v>77</v>
      </c>
      <c r="F42" s="138" t="s">
        <v>137</v>
      </c>
      <c r="G42" s="138" t="s">
        <v>138</v>
      </c>
      <c r="H42" s="49" t="s">
        <v>136</v>
      </c>
      <c r="I42" s="170" t="s">
        <v>163</v>
      </c>
      <c r="J42" s="171">
        <f t="shared" ref="J42" si="2">SUM(O42:AC42)</f>
        <v>762</v>
      </c>
      <c r="K42" s="79"/>
      <c r="L42" s="81">
        <v>44927</v>
      </c>
      <c r="M42" s="81">
        <v>45291</v>
      </c>
      <c r="N42" s="64" t="s">
        <v>26</v>
      </c>
      <c r="O42" s="1"/>
      <c r="P42" s="33">
        <v>762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/>
      <c r="B43" s="75"/>
      <c r="C43" s="130" t="s">
        <v>163</v>
      </c>
      <c r="D43" s="80" t="s">
        <v>206</v>
      </c>
      <c r="E43" s="138" t="s">
        <v>74</v>
      </c>
      <c r="F43" s="138" t="s">
        <v>137</v>
      </c>
      <c r="G43" s="138" t="s">
        <v>102</v>
      </c>
      <c r="H43" s="49" t="s">
        <v>136</v>
      </c>
      <c r="I43" s="170" t="s">
        <v>163</v>
      </c>
      <c r="J43" s="171">
        <f>SUM(O43:AC43)</f>
        <v>128830</v>
      </c>
      <c r="K43" s="79"/>
      <c r="L43" s="81">
        <v>46388</v>
      </c>
      <c r="M43" s="81">
        <v>50040</v>
      </c>
      <c r="N43" s="64" t="s">
        <v>27</v>
      </c>
      <c r="O43" s="1"/>
      <c r="P43" s="2"/>
      <c r="Q43" s="2"/>
      <c r="R43" s="2"/>
      <c r="S43" s="2"/>
      <c r="T43" s="3">
        <v>12883</v>
      </c>
      <c r="U43" s="3">
        <v>12883</v>
      </c>
      <c r="V43" s="3">
        <v>12883</v>
      </c>
      <c r="W43" s="3">
        <v>12883</v>
      </c>
      <c r="X43" s="3">
        <v>12883</v>
      </c>
      <c r="Y43" s="3">
        <v>12883</v>
      </c>
      <c r="Z43" s="3">
        <v>12883</v>
      </c>
      <c r="AA43" s="3">
        <v>12883</v>
      </c>
      <c r="AB43" s="3">
        <v>12883</v>
      </c>
      <c r="AC43" s="4">
        <v>12883</v>
      </c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s="83" customFormat="1" ht="75" x14ac:dyDescent="0.25">
      <c r="A59" s="159"/>
      <c r="B59" s="75"/>
      <c r="C59" s="76" t="s">
        <v>164</v>
      </c>
      <c r="D59" s="78" t="s">
        <v>147</v>
      </c>
      <c r="E59" s="166" t="s">
        <v>120</v>
      </c>
      <c r="F59" s="138" t="s">
        <v>148</v>
      </c>
      <c r="G59" s="167" t="s">
        <v>149</v>
      </c>
      <c r="H59" s="79"/>
      <c r="I59" s="170" t="s">
        <v>163</v>
      </c>
      <c r="J59" s="171">
        <f t="shared" ref="J59" si="3">SUM(O59:AC59)</f>
        <v>1524</v>
      </c>
      <c r="K59" s="79"/>
      <c r="L59" s="81">
        <v>47484</v>
      </c>
      <c r="M59" s="81">
        <v>48213</v>
      </c>
      <c r="N59" s="82" t="s">
        <v>27</v>
      </c>
      <c r="O59" s="1"/>
      <c r="P59" s="2"/>
      <c r="Q59" s="2"/>
      <c r="R59" s="2"/>
      <c r="S59" s="2"/>
      <c r="T59" s="3"/>
      <c r="U59" s="3"/>
      <c r="V59" s="3"/>
      <c r="W59" s="3">
        <v>1057</v>
      </c>
      <c r="X59" s="3">
        <v>467</v>
      </c>
      <c r="Y59" s="3"/>
      <c r="Z59" s="3"/>
      <c r="AA59" s="3"/>
      <c r="AB59" s="3"/>
      <c r="AC59" s="4"/>
    </row>
    <row r="60" spans="1:29" s="111" customFormat="1" ht="15.75" thickBot="1" x14ac:dyDescent="0.3">
      <c r="A60" s="237"/>
      <c r="B60" s="238" t="s">
        <v>3</v>
      </c>
      <c r="C60" s="239"/>
      <c r="D60" s="239"/>
      <c r="E60" s="239"/>
      <c r="F60" s="239"/>
      <c r="G60" s="239"/>
      <c r="H60" s="240"/>
      <c r="I60" s="241"/>
      <c r="J60" s="241"/>
      <c r="K60" s="240"/>
      <c r="L60" s="242"/>
      <c r="M60" s="242"/>
      <c r="N60" s="243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4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131116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134359</v>
      </c>
      <c r="K62" s="181">
        <f>C66</f>
        <v>1410</v>
      </c>
      <c r="L62" s="97"/>
      <c r="M62" s="97"/>
      <c r="N62" s="146"/>
      <c r="O62" s="13">
        <f t="shared" ref="O62:AC62" si="4">SUM(O12:O61)</f>
        <v>282</v>
      </c>
      <c r="P62" s="14">
        <f t="shared" si="4"/>
        <v>973.5</v>
      </c>
      <c r="Q62" s="14">
        <f t="shared" si="4"/>
        <v>211.5</v>
      </c>
      <c r="R62" s="14">
        <f t="shared" si="4"/>
        <v>211.5</v>
      </c>
      <c r="S62" s="14">
        <f t="shared" si="4"/>
        <v>211.5</v>
      </c>
      <c r="T62" s="15">
        <f t="shared" si="4"/>
        <v>13094.5</v>
      </c>
      <c r="U62" s="15">
        <f t="shared" si="4"/>
        <v>13094.5</v>
      </c>
      <c r="V62" s="15">
        <f t="shared" si="4"/>
        <v>13094.5</v>
      </c>
      <c r="W62" s="15">
        <f t="shared" si="4"/>
        <v>14151.5</v>
      </c>
      <c r="X62" s="15">
        <f t="shared" si="4"/>
        <v>13561.5</v>
      </c>
      <c r="Y62" s="15">
        <f t="shared" si="4"/>
        <v>13094.5</v>
      </c>
      <c r="Z62" s="15">
        <f t="shared" si="4"/>
        <v>13094.5</v>
      </c>
      <c r="AA62" s="15">
        <f t="shared" si="4"/>
        <v>13094.5</v>
      </c>
      <c r="AB62" s="15">
        <f t="shared" si="4"/>
        <v>13094.5</v>
      </c>
      <c r="AC62" s="16">
        <f t="shared" si="4"/>
        <v>13094.5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249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220</v>
      </c>
      <c r="C65" s="6" t="s">
        <v>34</v>
      </c>
      <c r="D65" s="6" t="s">
        <v>221</v>
      </c>
      <c r="K65" s="150"/>
    </row>
    <row r="66" spans="1:11" s="54" customFormat="1" ht="15.75" x14ac:dyDescent="0.25">
      <c r="A66" s="7" t="s">
        <v>35</v>
      </c>
      <c r="B66" s="204">
        <f>SUM(O62)</f>
        <v>282</v>
      </c>
      <c r="C66" s="8">
        <v>1410</v>
      </c>
      <c r="D66" s="205" t="s">
        <v>250</v>
      </c>
      <c r="K66" s="150"/>
    </row>
    <row r="67" spans="1:11" s="54" customFormat="1" ht="15.75" x14ac:dyDescent="0.25">
      <c r="A67" s="7" t="s">
        <v>36</v>
      </c>
      <c r="B67" s="204">
        <f>SUM(P62:S62)</f>
        <v>1608</v>
      </c>
      <c r="C67" s="8">
        <f>C66*4</f>
        <v>5640</v>
      </c>
      <c r="D67" s="205" t="s">
        <v>251</v>
      </c>
      <c r="K67" s="150"/>
    </row>
    <row r="68" spans="1:11" s="54" customFormat="1" ht="15.75" thickBot="1" x14ac:dyDescent="0.3">
      <c r="A68" s="9" t="s">
        <v>37</v>
      </c>
      <c r="B68" s="10">
        <f>SUM(T62:AC62)</f>
        <v>132469</v>
      </c>
      <c r="C68" s="10">
        <f>C66*10</f>
        <v>14100</v>
      </c>
      <c r="D68" s="206" t="s">
        <v>252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157"/>
  <sheetViews>
    <sheetView topLeftCell="A95" zoomScale="75" zoomScaleNormal="75" workbookViewId="0">
      <selection activeCell="Q98" sqref="Q98"/>
    </sheetView>
  </sheetViews>
  <sheetFormatPr defaultRowHeight="15" x14ac:dyDescent="0.25"/>
  <cols>
    <col min="1" max="1" width="8.7109375" style="288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8554687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" style="52" customWidth="1"/>
    <col min="15" max="15" width="12.140625" style="52" bestFit="1" customWidth="1"/>
    <col min="16" max="29" width="9.140625" style="52" customWidth="1"/>
    <col min="30" max="16384" width="9.140625" style="52"/>
  </cols>
  <sheetData>
    <row r="1" spans="1:29" x14ac:dyDescent="0.25">
      <c r="A1" s="387" t="s">
        <v>247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70</v>
      </c>
      <c r="L3" s="336"/>
      <c r="M3" s="336"/>
      <c r="N3" s="336"/>
      <c r="O3" s="336"/>
      <c r="P3" s="336"/>
      <c r="Q3" s="336"/>
      <c r="R3" s="336" t="s">
        <v>191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72</v>
      </c>
      <c r="D12" s="213" t="s">
        <v>130</v>
      </c>
      <c r="E12" s="215"/>
      <c r="F12" s="245" t="s">
        <v>33</v>
      </c>
      <c r="G12" s="217"/>
      <c r="H12" s="218"/>
      <c r="I12" s="219" t="s">
        <v>72</v>
      </c>
      <c r="J12" s="220">
        <f t="shared" ref="J12" si="0">SUM(O12:AC12)</f>
        <v>277000</v>
      </c>
      <c r="K12" s="218"/>
      <c r="L12" s="221">
        <v>44562</v>
      </c>
      <c r="M12" s="221">
        <v>50040</v>
      </c>
      <c r="N12" s="82"/>
      <c r="O12" s="249">
        <f>0.2*C136</f>
        <v>23300</v>
      </c>
      <c r="P12" s="234">
        <v>22000</v>
      </c>
      <c r="Q12" s="234">
        <v>22000</v>
      </c>
      <c r="R12" s="234">
        <f t="shared" ref="R12:AC12" si="1">0.15*$C$136</f>
        <v>17475</v>
      </c>
      <c r="S12" s="234">
        <f t="shared" si="1"/>
        <v>17475</v>
      </c>
      <c r="T12" s="235">
        <f t="shared" si="1"/>
        <v>17475</v>
      </c>
      <c r="U12" s="235">
        <f t="shared" si="1"/>
        <v>17475</v>
      </c>
      <c r="V12" s="235">
        <f t="shared" si="1"/>
        <v>17475</v>
      </c>
      <c r="W12" s="235">
        <f t="shared" si="1"/>
        <v>17475</v>
      </c>
      <c r="X12" s="235">
        <f t="shared" si="1"/>
        <v>17475</v>
      </c>
      <c r="Y12" s="235">
        <f t="shared" si="1"/>
        <v>17475</v>
      </c>
      <c r="Z12" s="235">
        <f t="shared" si="1"/>
        <v>17475</v>
      </c>
      <c r="AA12" s="235">
        <f t="shared" si="1"/>
        <v>17475</v>
      </c>
      <c r="AB12" s="235">
        <f t="shared" si="1"/>
        <v>17475</v>
      </c>
      <c r="AC12" s="225">
        <f t="shared" si="1"/>
        <v>17475</v>
      </c>
    </row>
    <row r="13" spans="1:29" ht="22.5" customHeight="1" x14ac:dyDescent="0.25">
      <c r="A13" s="362">
        <v>2</v>
      </c>
      <c r="B13" s="212"/>
      <c r="C13" s="279" t="s">
        <v>72</v>
      </c>
      <c r="D13" s="213" t="s">
        <v>230</v>
      </c>
      <c r="E13" s="215"/>
      <c r="F13" s="245"/>
      <c r="G13" s="217"/>
      <c r="H13" s="218"/>
      <c r="I13" s="267" t="s">
        <v>72</v>
      </c>
      <c r="J13" s="265">
        <f t="shared" ref="J13" si="2">SUM(O13:AC13)</f>
        <v>400</v>
      </c>
      <c r="K13" s="218"/>
      <c r="L13" s="221">
        <v>44562</v>
      </c>
      <c r="M13" s="221">
        <v>44926</v>
      </c>
      <c r="N13" s="82"/>
      <c r="O13" s="249">
        <v>400</v>
      </c>
      <c r="P13" s="234"/>
      <c r="Q13" s="234"/>
      <c r="R13" s="234"/>
      <c r="S13" s="234"/>
      <c r="T13" s="235"/>
      <c r="U13" s="235"/>
      <c r="V13" s="235"/>
      <c r="W13" s="235"/>
      <c r="X13" s="235"/>
      <c r="Y13" s="235"/>
      <c r="Z13" s="235"/>
      <c r="AA13" s="235"/>
      <c r="AB13" s="235"/>
      <c r="AC13" s="225"/>
    </row>
    <row r="14" spans="1:29" ht="22.5" customHeight="1" x14ac:dyDescent="0.25">
      <c r="A14" s="363"/>
      <c r="B14" s="212"/>
      <c r="C14" s="279" t="s">
        <v>72</v>
      </c>
      <c r="D14" s="213" t="s">
        <v>230</v>
      </c>
      <c r="E14" s="215"/>
      <c r="F14" s="245"/>
      <c r="G14" s="217"/>
      <c r="H14" s="218"/>
      <c r="I14" s="318" t="s">
        <v>72</v>
      </c>
      <c r="J14" s="265">
        <f t="shared" ref="J14" si="3">SUM(O14:AC14)</f>
        <v>800</v>
      </c>
      <c r="K14" s="218"/>
      <c r="L14" s="221">
        <v>44927</v>
      </c>
      <c r="M14" s="221">
        <v>45657</v>
      </c>
      <c r="N14" s="82"/>
      <c r="O14" s="249"/>
      <c r="P14" s="234">
        <v>400</v>
      </c>
      <c r="Q14" s="234">
        <v>400</v>
      </c>
      <c r="R14" s="234"/>
      <c r="S14" s="234"/>
      <c r="T14" s="235"/>
      <c r="U14" s="235"/>
      <c r="V14" s="235"/>
      <c r="W14" s="235"/>
      <c r="X14" s="235"/>
      <c r="Y14" s="235"/>
      <c r="Z14" s="235"/>
      <c r="AA14" s="235"/>
      <c r="AB14" s="235"/>
      <c r="AC14" s="225"/>
    </row>
    <row r="15" spans="1:29" x14ac:dyDescent="0.25">
      <c r="A15" s="156"/>
      <c r="B15" s="65" t="s">
        <v>42</v>
      </c>
      <c r="C15" s="66"/>
      <c r="D15" s="66"/>
      <c r="E15" s="66"/>
      <c r="F15" s="66"/>
      <c r="G15" s="66"/>
      <c r="H15" s="67"/>
      <c r="I15" s="172"/>
      <c r="J15" s="169"/>
      <c r="K15" s="68"/>
      <c r="L15" s="69"/>
      <c r="M15" s="70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157"/>
    </row>
    <row r="16" spans="1:29" ht="15" customHeight="1" x14ac:dyDescent="0.25">
      <c r="A16" s="156"/>
      <c r="B16" s="72" t="s">
        <v>1</v>
      </c>
      <c r="C16" s="68"/>
      <c r="D16" s="68"/>
      <c r="E16" s="68"/>
      <c r="F16" s="68"/>
      <c r="G16" s="68"/>
      <c r="H16" s="67"/>
      <c r="I16" s="169"/>
      <c r="J16" s="169"/>
      <c r="K16" s="73"/>
      <c r="L16" s="69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ht="120" x14ac:dyDescent="0.25">
      <c r="A17" s="159"/>
      <c r="B17" s="75"/>
      <c r="C17" s="76" t="s">
        <v>113</v>
      </c>
      <c r="D17" s="76" t="s">
        <v>253</v>
      </c>
      <c r="E17" s="77" t="s">
        <v>114</v>
      </c>
      <c r="F17" s="77" t="s">
        <v>115</v>
      </c>
      <c r="G17" s="78" t="s">
        <v>116</v>
      </c>
      <c r="H17" s="79"/>
      <c r="I17" s="170" t="s">
        <v>72</v>
      </c>
      <c r="J17" s="171">
        <f t="shared" ref="J17" si="4">SUM(O17:AC17)</f>
        <v>1500</v>
      </c>
      <c r="K17" s="79"/>
      <c r="L17" s="81">
        <v>45658</v>
      </c>
      <c r="M17" s="81">
        <v>46022</v>
      </c>
      <c r="N17" s="82" t="s">
        <v>26</v>
      </c>
      <c r="O17" s="1"/>
      <c r="P17" s="2"/>
      <c r="Q17" s="2"/>
      <c r="R17" s="2">
        <v>1500</v>
      </c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s="83" customFormat="1" ht="120" x14ac:dyDescent="0.25">
      <c r="A18" s="187"/>
      <c r="B18" s="140"/>
      <c r="C18" s="140" t="s">
        <v>263</v>
      </c>
      <c r="D18" s="140" t="s">
        <v>262</v>
      </c>
      <c r="E18" s="189" t="s">
        <v>114</v>
      </c>
      <c r="F18" s="189" t="s">
        <v>115</v>
      </c>
      <c r="G18" s="189" t="s">
        <v>116</v>
      </c>
      <c r="H18" s="134">
        <v>0</v>
      </c>
      <c r="I18" s="170" t="s">
        <v>72</v>
      </c>
      <c r="J18" s="134">
        <f>SUM(O18:AC18)</f>
        <v>1500</v>
      </c>
      <c r="K18" s="134"/>
      <c r="L18" s="183">
        <v>45658</v>
      </c>
      <c r="M18" s="183">
        <v>46022</v>
      </c>
      <c r="N18" s="188" t="s">
        <v>26</v>
      </c>
      <c r="O18" s="253"/>
      <c r="P18" s="47"/>
      <c r="Q18" s="2"/>
      <c r="R18" s="2">
        <v>1500</v>
      </c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s="83" customFormat="1" ht="120" x14ac:dyDescent="0.25">
      <c r="A19" s="159"/>
      <c r="B19" s="75"/>
      <c r="C19" s="76" t="s">
        <v>261</v>
      </c>
      <c r="D19" s="76" t="s">
        <v>262</v>
      </c>
      <c r="E19" s="77" t="s">
        <v>114</v>
      </c>
      <c r="F19" s="77" t="s">
        <v>115</v>
      </c>
      <c r="G19" s="78" t="s">
        <v>116</v>
      </c>
      <c r="H19" s="79"/>
      <c r="I19" s="170" t="s">
        <v>72</v>
      </c>
      <c r="J19" s="171">
        <f t="shared" ref="J19" si="5">SUM(O19:AC19)</f>
        <v>1500</v>
      </c>
      <c r="K19" s="79"/>
      <c r="L19" s="81">
        <v>45658</v>
      </c>
      <c r="M19" s="81">
        <v>46022</v>
      </c>
      <c r="N19" s="82" t="s">
        <v>26</v>
      </c>
      <c r="O19" s="253"/>
      <c r="P19" s="2"/>
      <c r="Q19" s="2"/>
      <c r="R19" s="2">
        <v>1500</v>
      </c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83" customFormat="1" ht="120" x14ac:dyDescent="0.25">
      <c r="A20" s="362"/>
      <c r="B20" s="75"/>
      <c r="C20" s="76" t="s">
        <v>113</v>
      </c>
      <c r="D20" s="76" t="s">
        <v>254</v>
      </c>
      <c r="E20" s="77" t="s">
        <v>114</v>
      </c>
      <c r="F20" s="77" t="s">
        <v>115</v>
      </c>
      <c r="G20" s="78" t="s">
        <v>116</v>
      </c>
      <c r="H20" s="79"/>
      <c r="I20" s="170" t="s">
        <v>72</v>
      </c>
      <c r="J20" s="171">
        <f t="shared" ref="J20" si="6">SUM(O20:AC20)</f>
        <v>70000</v>
      </c>
      <c r="K20" s="79"/>
      <c r="L20" s="81">
        <v>46023</v>
      </c>
      <c r="M20" s="81">
        <v>46387</v>
      </c>
      <c r="N20" s="82" t="s">
        <v>26</v>
      </c>
      <c r="O20" s="1"/>
      <c r="P20" s="47"/>
      <c r="Q20" s="47"/>
      <c r="R20" s="2"/>
      <c r="S20" s="2">
        <v>70000</v>
      </c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3" customFormat="1" ht="120" x14ac:dyDescent="0.25">
      <c r="A21" s="363"/>
      <c r="B21" s="75"/>
      <c r="C21" s="76" t="s">
        <v>113</v>
      </c>
      <c r="D21" s="76" t="s">
        <v>254</v>
      </c>
      <c r="E21" s="77" t="s">
        <v>114</v>
      </c>
      <c r="F21" s="77" t="s">
        <v>115</v>
      </c>
      <c r="G21" s="78" t="s">
        <v>116</v>
      </c>
      <c r="H21" s="79"/>
      <c r="I21" s="170" t="s">
        <v>72</v>
      </c>
      <c r="J21" s="171">
        <f t="shared" ref="J21" si="7">SUM(O21:AC21)</f>
        <v>70000</v>
      </c>
      <c r="K21" s="79"/>
      <c r="L21" s="81">
        <v>46388</v>
      </c>
      <c r="M21" s="81">
        <v>46752</v>
      </c>
      <c r="N21" s="82" t="s">
        <v>27</v>
      </c>
      <c r="O21" s="1"/>
      <c r="P21" s="47"/>
      <c r="Q21" s="47"/>
      <c r="R21" s="2"/>
      <c r="S21" s="2"/>
      <c r="T21" s="3">
        <v>70000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83" customFormat="1" ht="120" x14ac:dyDescent="0.25">
      <c r="A22" s="159"/>
      <c r="B22" s="75"/>
      <c r="C22" s="76" t="s">
        <v>113</v>
      </c>
      <c r="D22" s="76" t="s">
        <v>50</v>
      </c>
      <c r="E22" s="77" t="s">
        <v>114</v>
      </c>
      <c r="F22" s="77" t="s">
        <v>115</v>
      </c>
      <c r="G22" s="78" t="s">
        <v>116</v>
      </c>
      <c r="H22" s="79"/>
      <c r="I22" s="170" t="s">
        <v>72</v>
      </c>
      <c r="J22" s="171">
        <f t="shared" ref="J22:J24" si="8">SUM(O22:AC22)</f>
        <v>6000</v>
      </c>
      <c r="K22" s="79"/>
      <c r="L22" s="81">
        <v>46023</v>
      </c>
      <c r="M22" s="81">
        <v>46387</v>
      </c>
      <c r="N22" s="82" t="s">
        <v>26</v>
      </c>
      <c r="O22" s="1"/>
      <c r="P22" s="2"/>
      <c r="Q22" s="2"/>
      <c r="R22" s="2"/>
      <c r="S22" s="2">
        <v>6000</v>
      </c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s="83" customFormat="1" ht="120" x14ac:dyDescent="0.25">
      <c r="A23" s="187"/>
      <c r="B23" s="140"/>
      <c r="C23" s="140" t="s">
        <v>264</v>
      </c>
      <c r="D23" s="140" t="s">
        <v>262</v>
      </c>
      <c r="E23" s="189" t="s">
        <v>114</v>
      </c>
      <c r="F23" s="189" t="s">
        <v>115</v>
      </c>
      <c r="G23" s="189" t="s">
        <v>116</v>
      </c>
      <c r="H23" s="134">
        <v>0</v>
      </c>
      <c r="I23" s="170" t="s">
        <v>72</v>
      </c>
      <c r="J23" s="134">
        <f>SUM(O23:AC23)</f>
        <v>1700</v>
      </c>
      <c r="K23" s="134"/>
      <c r="L23" s="183">
        <v>46388</v>
      </c>
      <c r="M23" s="183">
        <v>46752</v>
      </c>
      <c r="N23" s="188" t="s">
        <v>27</v>
      </c>
      <c r="O23" s="1"/>
      <c r="P23" s="2"/>
      <c r="Q23" s="2"/>
      <c r="R23" s="2"/>
      <c r="S23" s="2"/>
      <c r="T23" s="3">
        <v>1700</v>
      </c>
      <c r="U23" s="3"/>
      <c r="V23" s="3"/>
      <c r="W23" s="3"/>
      <c r="X23" s="3"/>
      <c r="Y23" s="3"/>
      <c r="Z23" s="3"/>
      <c r="AA23" s="3"/>
      <c r="AB23" s="3"/>
      <c r="AC23" s="4"/>
    </row>
    <row r="24" spans="1:29" s="83" customFormat="1" ht="120" x14ac:dyDescent="0.25">
      <c r="A24" s="159"/>
      <c r="B24" s="75"/>
      <c r="C24" s="76" t="s">
        <v>113</v>
      </c>
      <c r="D24" s="76" t="s">
        <v>50</v>
      </c>
      <c r="E24" s="77" t="s">
        <v>114</v>
      </c>
      <c r="F24" s="77" t="s">
        <v>115</v>
      </c>
      <c r="G24" s="78" t="s">
        <v>116</v>
      </c>
      <c r="H24" s="79"/>
      <c r="I24" s="170" t="s">
        <v>72</v>
      </c>
      <c r="J24" s="171">
        <f t="shared" si="8"/>
        <v>12000</v>
      </c>
      <c r="K24" s="79"/>
      <c r="L24" s="81">
        <v>47119</v>
      </c>
      <c r="M24" s="81">
        <v>49309</v>
      </c>
      <c r="N24" s="82" t="s">
        <v>27</v>
      </c>
      <c r="O24" s="1"/>
      <c r="P24" s="2"/>
      <c r="Q24" s="2"/>
      <c r="R24" s="2"/>
      <c r="S24" s="2"/>
      <c r="T24" s="3"/>
      <c r="U24" s="3"/>
      <c r="V24" s="3">
        <v>6000</v>
      </c>
      <c r="W24" s="3"/>
      <c r="X24" s="3"/>
      <c r="Y24" s="3"/>
      <c r="Z24" s="3"/>
      <c r="AA24" s="3">
        <v>6000</v>
      </c>
      <c r="AB24" s="3"/>
      <c r="AC24" s="4"/>
    </row>
    <row r="25" spans="1:29" x14ac:dyDescent="0.25">
      <c r="A25" s="156"/>
      <c r="B25" s="72" t="s">
        <v>2</v>
      </c>
      <c r="C25" s="68"/>
      <c r="D25" s="68"/>
      <c r="E25" s="68"/>
      <c r="F25" s="68"/>
      <c r="G25" s="68"/>
      <c r="H25" s="73"/>
      <c r="I25" s="169"/>
      <c r="J25" s="180"/>
      <c r="K25" s="73"/>
      <c r="L25" s="70"/>
      <c r="M25" s="70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90"/>
    </row>
    <row r="26" spans="1:29" s="83" customFormat="1" ht="75" x14ac:dyDescent="0.25">
      <c r="A26" s="362"/>
      <c r="B26" s="75"/>
      <c r="C26" s="76" t="s">
        <v>113</v>
      </c>
      <c r="D26" s="76" t="s">
        <v>255</v>
      </c>
      <c r="E26" s="77" t="s">
        <v>120</v>
      </c>
      <c r="F26" s="77" t="s">
        <v>109</v>
      </c>
      <c r="G26" s="78" t="s">
        <v>110</v>
      </c>
      <c r="H26" s="79"/>
      <c r="I26" s="170" t="s">
        <v>72</v>
      </c>
      <c r="J26" s="171">
        <f t="shared" ref="J26" si="9">SUM(O26:AC26)</f>
        <v>4000</v>
      </c>
      <c r="K26" s="79"/>
      <c r="L26" s="81">
        <v>46023</v>
      </c>
      <c r="M26" s="81">
        <v>46387</v>
      </c>
      <c r="N26" s="82" t="s">
        <v>26</v>
      </c>
      <c r="O26" s="1"/>
      <c r="P26" s="47"/>
      <c r="Q26" s="47"/>
      <c r="R26" s="47"/>
      <c r="S26" s="2">
        <v>4000</v>
      </c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s="83" customFormat="1" ht="75" x14ac:dyDescent="0.25">
      <c r="A27" s="363"/>
      <c r="B27" s="75"/>
      <c r="C27" s="76" t="s">
        <v>113</v>
      </c>
      <c r="D27" s="76" t="s">
        <v>255</v>
      </c>
      <c r="E27" s="77" t="s">
        <v>120</v>
      </c>
      <c r="F27" s="77" t="s">
        <v>109</v>
      </c>
      <c r="G27" s="78" t="s">
        <v>110</v>
      </c>
      <c r="H27" s="79"/>
      <c r="I27" s="170" t="s">
        <v>72</v>
      </c>
      <c r="J27" s="171">
        <f t="shared" ref="J27" si="10">SUM(O27:AC27)</f>
        <v>4000</v>
      </c>
      <c r="K27" s="79"/>
      <c r="L27" s="81">
        <v>46388</v>
      </c>
      <c r="M27" s="81">
        <v>46752</v>
      </c>
      <c r="N27" s="82" t="s">
        <v>27</v>
      </c>
      <c r="O27" s="1"/>
      <c r="P27" s="47"/>
      <c r="Q27" s="47"/>
      <c r="R27" s="47"/>
      <c r="S27" s="2"/>
      <c r="T27" s="3">
        <v>4000</v>
      </c>
      <c r="U27" s="3"/>
      <c r="V27" s="3"/>
      <c r="W27" s="3"/>
      <c r="X27" s="3"/>
      <c r="Y27" s="3"/>
      <c r="Z27" s="3"/>
      <c r="AA27" s="3"/>
      <c r="AB27" s="3"/>
      <c r="AC27" s="4"/>
    </row>
    <row r="28" spans="1:29" s="83" customFormat="1" ht="75" x14ac:dyDescent="0.25">
      <c r="A28" s="362"/>
      <c r="B28" s="75"/>
      <c r="C28" s="76" t="s">
        <v>113</v>
      </c>
      <c r="D28" s="76" t="s">
        <v>210</v>
      </c>
      <c r="E28" s="77" t="s">
        <v>120</v>
      </c>
      <c r="F28" s="77" t="s">
        <v>109</v>
      </c>
      <c r="G28" s="78" t="s">
        <v>110</v>
      </c>
      <c r="H28" s="79"/>
      <c r="I28" s="170" t="s">
        <v>72</v>
      </c>
      <c r="J28" s="171">
        <f t="shared" ref="J28:J45" si="11">SUM(O28:AC28)</f>
        <v>601</v>
      </c>
      <c r="K28" s="79"/>
      <c r="L28" s="81">
        <v>46388</v>
      </c>
      <c r="M28" s="81">
        <v>46752</v>
      </c>
      <c r="N28" s="82" t="s">
        <v>27</v>
      </c>
      <c r="O28" s="1"/>
      <c r="P28" s="2"/>
      <c r="Q28" s="2"/>
      <c r="R28" s="2"/>
      <c r="S28" s="2"/>
      <c r="T28" s="3">
        <v>601</v>
      </c>
      <c r="U28" s="3"/>
      <c r="V28" s="3"/>
      <c r="W28" s="3"/>
      <c r="X28" s="3"/>
      <c r="Y28" s="3"/>
      <c r="Z28" s="3"/>
      <c r="AA28" s="3"/>
      <c r="AB28" s="3"/>
      <c r="AC28" s="4"/>
    </row>
    <row r="29" spans="1:29" s="83" customFormat="1" ht="90" x14ac:dyDescent="0.25">
      <c r="A29" s="363"/>
      <c r="B29" s="75"/>
      <c r="C29" s="76" t="s">
        <v>113</v>
      </c>
      <c r="D29" s="76" t="s">
        <v>211</v>
      </c>
      <c r="E29" s="77" t="s">
        <v>121</v>
      </c>
      <c r="F29" s="77" t="s">
        <v>109</v>
      </c>
      <c r="G29" s="78" t="s">
        <v>122</v>
      </c>
      <c r="H29" s="79"/>
      <c r="I29" s="170" t="s">
        <v>72</v>
      </c>
      <c r="J29" s="171">
        <f t="shared" si="11"/>
        <v>2000</v>
      </c>
      <c r="K29" s="79"/>
      <c r="L29" s="81">
        <v>46388</v>
      </c>
      <c r="M29" s="81">
        <v>46752</v>
      </c>
      <c r="N29" s="82" t="s">
        <v>27</v>
      </c>
      <c r="O29" s="1"/>
      <c r="P29" s="2"/>
      <c r="Q29" s="2"/>
      <c r="R29" s="2"/>
      <c r="S29" s="2"/>
      <c r="T29" s="3">
        <v>2000</v>
      </c>
      <c r="U29" s="3"/>
      <c r="V29" s="3"/>
      <c r="W29" s="3"/>
      <c r="X29" s="3"/>
      <c r="Y29" s="3"/>
      <c r="Z29" s="3"/>
      <c r="AA29" s="3"/>
      <c r="AB29" s="3"/>
      <c r="AC29" s="4"/>
    </row>
    <row r="30" spans="1:29" s="83" customFormat="1" ht="75" x14ac:dyDescent="0.25">
      <c r="A30" s="362"/>
      <c r="B30" s="75"/>
      <c r="C30" s="76" t="s">
        <v>113</v>
      </c>
      <c r="D30" s="76" t="s">
        <v>210</v>
      </c>
      <c r="E30" s="77" t="s">
        <v>120</v>
      </c>
      <c r="F30" s="77" t="s">
        <v>109</v>
      </c>
      <c r="G30" s="78" t="s">
        <v>110</v>
      </c>
      <c r="H30" s="79"/>
      <c r="I30" s="170" t="s">
        <v>72</v>
      </c>
      <c r="J30" s="171">
        <f t="shared" si="11"/>
        <v>601</v>
      </c>
      <c r="K30" s="79"/>
      <c r="L30" s="81">
        <v>46753</v>
      </c>
      <c r="M30" s="81">
        <v>47118</v>
      </c>
      <c r="N30" s="82" t="s">
        <v>27</v>
      </c>
      <c r="O30" s="1"/>
      <c r="P30" s="2"/>
      <c r="Q30" s="2"/>
      <c r="R30" s="2"/>
      <c r="S30" s="2"/>
      <c r="T30" s="3"/>
      <c r="U30" s="3">
        <v>601</v>
      </c>
      <c r="V30" s="3"/>
      <c r="W30" s="3"/>
      <c r="X30" s="3"/>
      <c r="Y30" s="3"/>
      <c r="Z30" s="3"/>
      <c r="AA30" s="3"/>
      <c r="AB30" s="3"/>
      <c r="AC30" s="4"/>
    </row>
    <row r="31" spans="1:29" s="83" customFormat="1" ht="90" x14ac:dyDescent="0.25">
      <c r="A31" s="363"/>
      <c r="B31" s="75"/>
      <c r="C31" s="76" t="s">
        <v>113</v>
      </c>
      <c r="D31" s="76" t="s">
        <v>211</v>
      </c>
      <c r="E31" s="77" t="s">
        <v>121</v>
      </c>
      <c r="F31" s="77" t="s">
        <v>109</v>
      </c>
      <c r="G31" s="78" t="s">
        <v>122</v>
      </c>
      <c r="H31" s="79"/>
      <c r="I31" s="170" t="s">
        <v>72</v>
      </c>
      <c r="J31" s="171">
        <f t="shared" si="11"/>
        <v>2000</v>
      </c>
      <c r="K31" s="79"/>
      <c r="L31" s="81">
        <v>46753</v>
      </c>
      <c r="M31" s="81">
        <v>47118</v>
      </c>
      <c r="N31" s="82" t="s">
        <v>27</v>
      </c>
      <c r="O31" s="1"/>
      <c r="P31" s="2"/>
      <c r="Q31" s="2"/>
      <c r="R31" s="2"/>
      <c r="S31" s="2"/>
      <c r="T31" s="3"/>
      <c r="U31" s="3">
        <v>2000</v>
      </c>
      <c r="V31" s="3"/>
      <c r="W31" s="3"/>
      <c r="X31" s="3"/>
      <c r="Y31" s="3"/>
      <c r="Z31" s="3"/>
      <c r="AA31" s="3"/>
      <c r="AB31" s="3"/>
      <c r="AC31" s="4"/>
    </row>
    <row r="32" spans="1:29" s="83" customFormat="1" ht="75" x14ac:dyDescent="0.25">
      <c r="A32" s="362"/>
      <c r="B32" s="75"/>
      <c r="C32" s="76" t="s">
        <v>113</v>
      </c>
      <c r="D32" s="76" t="s">
        <v>210</v>
      </c>
      <c r="E32" s="77" t="s">
        <v>120</v>
      </c>
      <c r="F32" s="77" t="s">
        <v>109</v>
      </c>
      <c r="G32" s="78" t="s">
        <v>110</v>
      </c>
      <c r="H32" s="79"/>
      <c r="I32" s="170" t="s">
        <v>72</v>
      </c>
      <c r="J32" s="171">
        <f t="shared" si="11"/>
        <v>601</v>
      </c>
      <c r="K32" s="79"/>
      <c r="L32" s="81">
        <v>47119</v>
      </c>
      <c r="M32" s="81">
        <v>47483</v>
      </c>
      <c r="N32" s="82" t="s">
        <v>27</v>
      </c>
      <c r="O32" s="1"/>
      <c r="P32" s="2"/>
      <c r="Q32" s="2"/>
      <c r="R32" s="2"/>
      <c r="S32" s="2"/>
      <c r="T32" s="3"/>
      <c r="U32" s="3"/>
      <c r="V32" s="3">
        <v>601</v>
      </c>
      <c r="W32" s="3"/>
      <c r="X32" s="3"/>
      <c r="Y32" s="3"/>
      <c r="Z32" s="3"/>
      <c r="AA32" s="3"/>
      <c r="AB32" s="3"/>
      <c r="AC32" s="4"/>
    </row>
    <row r="33" spans="1:29" s="83" customFormat="1" ht="90" x14ac:dyDescent="0.25">
      <c r="A33" s="363"/>
      <c r="B33" s="75"/>
      <c r="C33" s="76" t="s">
        <v>113</v>
      </c>
      <c r="D33" s="76" t="s">
        <v>211</v>
      </c>
      <c r="E33" s="77" t="s">
        <v>121</v>
      </c>
      <c r="F33" s="77" t="s">
        <v>109</v>
      </c>
      <c r="G33" s="78" t="s">
        <v>122</v>
      </c>
      <c r="H33" s="79"/>
      <c r="I33" s="170" t="s">
        <v>72</v>
      </c>
      <c r="J33" s="171">
        <f t="shared" si="11"/>
        <v>2000</v>
      </c>
      <c r="K33" s="79"/>
      <c r="L33" s="81">
        <v>47119</v>
      </c>
      <c r="M33" s="81">
        <v>47483</v>
      </c>
      <c r="N33" s="82" t="s">
        <v>27</v>
      </c>
      <c r="O33" s="1"/>
      <c r="P33" s="2"/>
      <c r="Q33" s="2"/>
      <c r="R33" s="2"/>
      <c r="S33" s="2"/>
      <c r="T33" s="3"/>
      <c r="U33" s="3"/>
      <c r="V33" s="3">
        <v>2000</v>
      </c>
      <c r="W33" s="3"/>
      <c r="X33" s="3"/>
      <c r="Y33" s="3"/>
      <c r="Z33" s="3"/>
      <c r="AA33" s="3"/>
      <c r="AB33" s="3"/>
      <c r="AC33" s="4"/>
    </row>
    <row r="34" spans="1:29" s="83" customFormat="1" ht="75" x14ac:dyDescent="0.25">
      <c r="A34" s="362"/>
      <c r="B34" s="75"/>
      <c r="C34" s="76" t="s">
        <v>113</v>
      </c>
      <c r="D34" s="76" t="s">
        <v>210</v>
      </c>
      <c r="E34" s="77" t="s">
        <v>120</v>
      </c>
      <c r="F34" s="77" t="s">
        <v>109</v>
      </c>
      <c r="G34" s="78" t="s">
        <v>110</v>
      </c>
      <c r="H34" s="79"/>
      <c r="I34" s="170" t="s">
        <v>72</v>
      </c>
      <c r="J34" s="171">
        <f t="shared" si="11"/>
        <v>601</v>
      </c>
      <c r="K34" s="79"/>
      <c r="L34" s="81">
        <v>47484</v>
      </c>
      <c r="M34" s="81">
        <v>47848</v>
      </c>
      <c r="N34" s="82" t="s">
        <v>27</v>
      </c>
      <c r="O34" s="1"/>
      <c r="P34" s="2"/>
      <c r="Q34" s="2"/>
      <c r="R34" s="2"/>
      <c r="S34" s="2"/>
      <c r="T34" s="3"/>
      <c r="U34" s="3"/>
      <c r="V34" s="3"/>
      <c r="W34" s="48">
        <v>601</v>
      </c>
      <c r="X34" s="3"/>
      <c r="Y34" s="3"/>
      <c r="Z34" s="3"/>
      <c r="AA34" s="3"/>
      <c r="AB34" s="3"/>
      <c r="AC34" s="4"/>
    </row>
    <row r="35" spans="1:29" s="83" customFormat="1" ht="90" x14ac:dyDescent="0.25">
      <c r="A35" s="363"/>
      <c r="B35" s="75"/>
      <c r="C35" s="76" t="s">
        <v>113</v>
      </c>
      <c r="D35" s="76" t="s">
        <v>211</v>
      </c>
      <c r="E35" s="77" t="s">
        <v>121</v>
      </c>
      <c r="F35" s="77" t="s">
        <v>109</v>
      </c>
      <c r="G35" s="78" t="s">
        <v>122</v>
      </c>
      <c r="H35" s="79"/>
      <c r="I35" s="170" t="s">
        <v>72</v>
      </c>
      <c r="J35" s="171">
        <f t="shared" si="11"/>
        <v>2000</v>
      </c>
      <c r="K35" s="79"/>
      <c r="L35" s="81">
        <v>47484</v>
      </c>
      <c r="M35" s="81">
        <v>47848</v>
      </c>
      <c r="N35" s="82" t="s">
        <v>27</v>
      </c>
      <c r="O35" s="1"/>
      <c r="P35" s="2"/>
      <c r="Q35" s="2"/>
      <c r="R35" s="2"/>
      <c r="S35" s="2"/>
      <c r="T35" s="3"/>
      <c r="U35" s="3"/>
      <c r="V35" s="3"/>
      <c r="W35" s="48">
        <v>2000</v>
      </c>
      <c r="X35" s="3"/>
      <c r="Y35" s="3"/>
      <c r="Z35" s="3"/>
      <c r="AA35" s="3"/>
      <c r="AB35" s="3"/>
      <c r="AC35" s="4"/>
    </row>
    <row r="36" spans="1:29" s="83" customFormat="1" ht="75" x14ac:dyDescent="0.25">
      <c r="A36" s="362"/>
      <c r="B36" s="75"/>
      <c r="C36" s="76" t="s">
        <v>113</v>
      </c>
      <c r="D36" s="76" t="s">
        <v>210</v>
      </c>
      <c r="E36" s="77" t="s">
        <v>120</v>
      </c>
      <c r="F36" s="77" t="s">
        <v>109</v>
      </c>
      <c r="G36" s="78" t="s">
        <v>110</v>
      </c>
      <c r="H36" s="79"/>
      <c r="I36" s="170" t="s">
        <v>72</v>
      </c>
      <c r="J36" s="171">
        <f t="shared" si="11"/>
        <v>601</v>
      </c>
      <c r="K36" s="79"/>
      <c r="L36" s="81">
        <v>47849</v>
      </c>
      <c r="M36" s="81">
        <v>48213</v>
      </c>
      <c r="N36" s="82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>
        <v>601</v>
      </c>
      <c r="Y36" s="3"/>
      <c r="Z36" s="3"/>
      <c r="AA36" s="3"/>
      <c r="AB36" s="3"/>
      <c r="AC36" s="4"/>
    </row>
    <row r="37" spans="1:29" s="83" customFormat="1" ht="90" x14ac:dyDescent="0.25">
      <c r="A37" s="363"/>
      <c r="B37" s="75"/>
      <c r="C37" s="76" t="s">
        <v>113</v>
      </c>
      <c r="D37" s="76" t="s">
        <v>211</v>
      </c>
      <c r="E37" s="77" t="s">
        <v>121</v>
      </c>
      <c r="F37" s="77" t="s">
        <v>109</v>
      </c>
      <c r="G37" s="78" t="s">
        <v>122</v>
      </c>
      <c r="H37" s="79"/>
      <c r="I37" s="170" t="s">
        <v>72</v>
      </c>
      <c r="J37" s="171">
        <f t="shared" si="11"/>
        <v>2000</v>
      </c>
      <c r="K37" s="79"/>
      <c r="L37" s="81">
        <v>47849</v>
      </c>
      <c r="M37" s="81">
        <v>48213</v>
      </c>
      <c r="N37" s="82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>
        <v>2000</v>
      </c>
      <c r="Y37" s="3"/>
      <c r="Z37" s="3"/>
      <c r="AA37" s="3"/>
      <c r="AB37" s="3"/>
      <c r="AC37" s="4"/>
    </row>
    <row r="38" spans="1:29" s="83" customFormat="1" ht="75" x14ac:dyDescent="0.25">
      <c r="A38" s="362"/>
      <c r="B38" s="75"/>
      <c r="C38" s="76" t="s">
        <v>113</v>
      </c>
      <c r="D38" s="76" t="s">
        <v>210</v>
      </c>
      <c r="E38" s="77" t="s">
        <v>120</v>
      </c>
      <c r="F38" s="77" t="s">
        <v>109</v>
      </c>
      <c r="G38" s="78" t="s">
        <v>110</v>
      </c>
      <c r="H38" s="79"/>
      <c r="I38" s="170" t="s">
        <v>72</v>
      </c>
      <c r="J38" s="171">
        <f t="shared" si="11"/>
        <v>601</v>
      </c>
      <c r="K38" s="79"/>
      <c r="L38" s="81">
        <v>48214</v>
      </c>
      <c r="M38" s="81">
        <v>48579</v>
      </c>
      <c r="N38" s="82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>
        <v>601</v>
      </c>
      <c r="Z38" s="3"/>
      <c r="AA38" s="3"/>
      <c r="AB38" s="3"/>
      <c r="AC38" s="4"/>
    </row>
    <row r="39" spans="1:29" s="83" customFormat="1" ht="90" x14ac:dyDescent="0.25">
      <c r="A39" s="363"/>
      <c r="B39" s="75"/>
      <c r="C39" s="76" t="s">
        <v>113</v>
      </c>
      <c r="D39" s="76" t="s">
        <v>211</v>
      </c>
      <c r="E39" s="77" t="s">
        <v>121</v>
      </c>
      <c r="F39" s="77" t="s">
        <v>109</v>
      </c>
      <c r="G39" s="78" t="s">
        <v>122</v>
      </c>
      <c r="H39" s="79"/>
      <c r="I39" s="170" t="s">
        <v>72</v>
      </c>
      <c r="J39" s="171">
        <f t="shared" si="11"/>
        <v>2000</v>
      </c>
      <c r="K39" s="79"/>
      <c r="L39" s="81">
        <v>48214</v>
      </c>
      <c r="M39" s="81">
        <v>48579</v>
      </c>
      <c r="N39" s="82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>
        <v>2000</v>
      </c>
      <c r="Z39" s="3"/>
      <c r="AA39" s="3"/>
      <c r="AB39" s="3"/>
      <c r="AC39" s="4"/>
    </row>
    <row r="40" spans="1:29" s="83" customFormat="1" ht="75" x14ac:dyDescent="0.25">
      <c r="A40" s="362"/>
      <c r="B40" s="75"/>
      <c r="C40" s="76" t="s">
        <v>113</v>
      </c>
      <c r="D40" s="76" t="s">
        <v>210</v>
      </c>
      <c r="E40" s="77" t="s">
        <v>120</v>
      </c>
      <c r="F40" s="77" t="s">
        <v>109</v>
      </c>
      <c r="G40" s="78" t="s">
        <v>110</v>
      </c>
      <c r="H40" s="79"/>
      <c r="I40" s="170" t="s">
        <v>72</v>
      </c>
      <c r="J40" s="171">
        <f t="shared" si="11"/>
        <v>601</v>
      </c>
      <c r="K40" s="79"/>
      <c r="L40" s="81">
        <v>48580</v>
      </c>
      <c r="M40" s="81">
        <v>48944</v>
      </c>
      <c r="N40" s="82" t="s">
        <v>27</v>
      </c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>
        <v>601</v>
      </c>
      <c r="AA40" s="3"/>
      <c r="AB40" s="3"/>
      <c r="AC40" s="4"/>
    </row>
    <row r="41" spans="1:29" s="83" customFormat="1" ht="90" x14ac:dyDescent="0.25">
      <c r="A41" s="363"/>
      <c r="B41" s="75"/>
      <c r="C41" s="76" t="s">
        <v>113</v>
      </c>
      <c r="D41" s="76" t="s">
        <v>211</v>
      </c>
      <c r="E41" s="77" t="s">
        <v>121</v>
      </c>
      <c r="F41" s="77" t="s">
        <v>109</v>
      </c>
      <c r="G41" s="78" t="s">
        <v>122</v>
      </c>
      <c r="H41" s="79"/>
      <c r="I41" s="170" t="s">
        <v>72</v>
      </c>
      <c r="J41" s="171">
        <f t="shared" si="11"/>
        <v>2000</v>
      </c>
      <c r="K41" s="79"/>
      <c r="L41" s="81">
        <v>48580</v>
      </c>
      <c r="M41" s="81">
        <v>48944</v>
      </c>
      <c r="N41" s="82" t="s">
        <v>27</v>
      </c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>
        <v>2000</v>
      </c>
      <c r="AA41" s="3"/>
      <c r="AB41" s="3"/>
      <c r="AC41" s="4"/>
    </row>
    <row r="42" spans="1:29" s="83" customFormat="1" ht="75" x14ac:dyDescent="0.25">
      <c r="A42" s="362"/>
      <c r="B42" s="75"/>
      <c r="C42" s="76" t="s">
        <v>113</v>
      </c>
      <c r="D42" s="76" t="s">
        <v>210</v>
      </c>
      <c r="E42" s="77" t="s">
        <v>120</v>
      </c>
      <c r="F42" s="77" t="s">
        <v>109</v>
      </c>
      <c r="G42" s="78" t="s">
        <v>110</v>
      </c>
      <c r="H42" s="79"/>
      <c r="I42" s="170" t="s">
        <v>72</v>
      </c>
      <c r="J42" s="171">
        <f t="shared" si="11"/>
        <v>601</v>
      </c>
      <c r="K42" s="79"/>
      <c r="L42" s="81">
        <v>48945</v>
      </c>
      <c r="M42" s="81">
        <v>49309</v>
      </c>
      <c r="N42" s="82" t="s">
        <v>27</v>
      </c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>
        <v>601</v>
      </c>
      <c r="AB42" s="3"/>
      <c r="AC42" s="4"/>
    </row>
    <row r="43" spans="1:29" s="83" customFormat="1" ht="90" x14ac:dyDescent="0.25">
      <c r="A43" s="363"/>
      <c r="B43" s="75"/>
      <c r="C43" s="76" t="s">
        <v>113</v>
      </c>
      <c r="D43" s="76" t="s">
        <v>211</v>
      </c>
      <c r="E43" s="77" t="s">
        <v>121</v>
      </c>
      <c r="F43" s="77" t="s">
        <v>109</v>
      </c>
      <c r="G43" s="78" t="s">
        <v>122</v>
      </c>
      <c r="H43" s="79"/>
      <c r="I43" s="170" t="s">
        <v>72</v>
      </c>
      <c r="J43" s="171">
        <f t="shared" si="11"/>
        <v>2000</v>
      </c>
      <c r="K43" s="79"/>
      <c r="L43" s="81">
        <v>48945</v>
      </c>
      <c r="M43" s="81">
        <v>49309</v>
      </c>
      <c r="N43" s="82" t="s">
        <v>27</v>
      </c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>
        <v>2000</v>
      </c>
      <c r="AB43" s="3"/>
      <c r="AC43" s="4"/>
    </row>
    <row r="44" spans="1:29" s="83" customFormat="1" ht="75" x14ac:dyDescent="0.25">
      <c r="A44" s="362"/>
      <c r="B44" s="75"/>
      <c r="C44" s="76" t="s">
        <v>113</v>
      </c>
      <c r="D44" s="76" t="s">
        <v>210</v>
      </c>
      <c r="E44" s="77" t="s">
        <v>120</v>
      </c>
      <c r="F44" s="77" t="s">
        <v>109</v>
      </c>
      <c r="G44" s="78" t="s">
        <v>110</v>
      </c>
      <c r="H44" s="79"/>
      <c r="I44" s="170" t="s">
        <v>72</v>
      </c>
      <c r="J44" s="171">
        <f t="shared" si="11"/>
        <v>601</v>
      </c>
      <c r="K44" s="79"/>
      <c r="L44" s="81">
        <v>49310</v>
      </c>
      <c r="M44" s="81">
        <v>49674</v>
      </c>
      <c r="N44" s="82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>
        <v>601</v>
      </c>
      <c r="AC44" s="4"/>
    </row>
    <row r="45" spans="1:29" s="83" customFormat="1" ht="90" x14ac:dyDescent="0.25">
      <c r="A45" s="363"/>
      <c r="B45" s="75"/>
      <c r="C45" s="76" t="s">
        <v>113</v>
      </c>
      <c r="D45" s="76" t="s">
        <v>211</v>
      </c>
      <c r="E45" s="77" t="s">
        <v>121</v>
      </c>
      <c r="F45" s="77" t="s">
        <v>109</v>
      </c>
      <c r="G45" s="78" t="s">
        <v>122</v>
      </c>
      <c r="H45" s="79"/>
      <c r="I45" s="170" t="s">
        <v>72</v>
      </c>
      <c r="J45" s="171">
        <f t="shared" si="11"/>
        <v>2000</v>
      </c>
      <c r="K45" s="79"/>
      <c r="L45" s="81">
        <v>49310</v>
      </c>
      <c r="M45" s="81">
        <v>49674</v>
      </c>
      <c r="N45" s="82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>
        <v>2000</v>
      </c>
      <c r="AC45" s="4"/>
    </row>
    <row r="46" spans="1:29" s="83" customFormat="1" ht="75" x14ac:dyDescent="0.25">
      <c r="A46" s="362"/>
      <c r="B46" s="75"/>
      <c r="C46" s="76" t="s">
        <v>113</v>
      </c>
      <c r="D46" s="76" t="s">
        <v>210</v>
      </c>
      <c r="E46" s="77" t="s">
        <v>120</v>
      </c>
      <c r="F46" s="77" t="s">
        <v>109</v>
      </c>
      <c r="G46" s="78" t="s">
        <v>110</v>
      </c>
      <c r="H46" s="79"/>
      <c r="I46" s="170" t="s">
        <v>72</v>
      </c>
      <c r="J46" s="171">
        <f t="shared" ref="J46:J47" si="12">SUM(O46:AC46)</f>
        <v>601</v>
      </c>
      <c r="K46" s="79"/>
      <c r="L46" s="81">
        <v>49675</v>
      </c>
      <c r="M46" s="81">
        <v>50040</v>
      </c>
      <c r="N46" s="82" t="s">
        <v>27</v>
      </c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>
        <v>601</v>
      </c>
    </row>
    <row r="47" spans="1:29" s="83" customFormat="1" ht="90" x14ac:dyDescent="0.25">
      <c r="A47" s="363"/>
      <c r="B47" s="75"/>
      <c r="C47" s="76" t="s">
        <v>113</v>
      </c>
      <c r="D47" s="76" t="s">
        <v>211</v>
      </c>
      <c r="E47" s="77" t="s">
        <v>121</v>
      </c>
      <c r="F47" s="77" t="s">
        <v>109</v>
      </c>
      <c r="G47" s="78" t="s">
        <v>122</v>
      </c>
      <c r="H47" s="79"/>
      <c r="I47" s="170" t="s">
        <v>72</v>
      </c>
      <c r="J47" s="171">
        <f t="shared" si="12"/>
        <v>2000</v>
      </c>
      <c r="K47" s="79"/>
      <c r="L47" s="81">
        <v>49675</v>
      </c>
      <c r="M47" s="81">
        <v>50040</v>
      </c>
      <c r="N47" s="82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>
        <v>2000</v>
      </c>
    </row>
    <row r="48" spans="1:29" x14ac:dyDescent="0.25">
      <c r="A48" s="156"/>
      <c r="B48" s="72" t="s">
        <v>3</v>
      </c>
      <c r="C48" s="68"/>
      <c r="D48" s="68"/>
      <c r="E48" s="68"/>
      <c r="F48" s="68"/>
      <c r="G48" s="68"/>
      <c r="H48" s="73"/>
      <c r="I48" s="169"/>
      <c r="J48" s="180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83" customFormat="1" ht="120" x14ac:dyDescent="0.25">
      <c r="A49" s="159"/>
      <c r="B49" s="75"/>
      <c r="C49" s="76" t="s">
        <v>273</v>
      </c>
      <c r="D49" s="211" t="s">
        <v>274</v>
      </c>
      <c r="E49" s="78" t="s">
        <v>81</v>
      </c>
      <c r="F49" s="92" t="s">
        <v>109</v>
      </c>
      <c r="G49" s="78" t="s">
        <v>275</v>
      </c>
      <c r="H49" s="79"/>
      <c r="I49" s="170" t="s">
        <v>72</v>
      </c>
      <c r="J49" s="171">
        <f t="shared" ref="J49" si="13">SUM(O49:AC49)</f>
        <v>9960</v>
      </c>
      <c r="K49" s="79"/>
      <c r="L49" s="81">
        <v>45658</v>
      </c>
      <c r="M49" s="81">
        <v>46022</v>
      </c>
      <c r="N49" s="82" t="s">
        <v>26</v>
      </c>
      <c r="O49" s="1"/>
      <c r="P49" s="47"/>
      <c r="Q49" s="47"/>
      <c r="R49" s="2">
        <v>9960</v>
      </c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3" customFormat="1" ht="120" x14ac:dyDescent="0.25">
      <c r="A50" s="159"/>
      <c r="B50" s="75"/>
      <c r="C50" s="76" t="s">
        <v>113</v>
      </c>
      <c r="D50" s="211" t="s">
        <v>256</v>
      </c>
      <c r="E50" s="78" t="s">
        <v>81</v>
      </c>
      <c r="F50" s="92" t="s">
        <v>82</v>
      </c>
      <c r="G50" s="78" t="s">
        <v>83</v>
      </c>
      <c r="H50" s="79"/>
      <c r="I50" s="170" t="s">
        <v>72</v>
      </c>
      <c r="J50" s="171">
        <f t="shared" ref="J50" si="14">SUM(O50:AC50)</f>
        <v>22000</v>
      </c>
      <c r="K50" s="79"/>
      <c r="L50" s="81">
        <v>45658</v>
      </c>
      <c r="M50" s="81">
        <v>46387</v>
      </c>
      <c r="N50" s="82" t="s">
        <v>26</v>
      </c>
      <c r="O50" s="1"/>
      <c r="P50" s="47"/>
      <c r="Q50" s="47"/>
      <c r="R50" s="2">
        <v>11000</v>
      </c>
      <c r="S50" s="2">
        <v>11000</v>
      </c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3" customFormat="1" ht="120" x14ac:dyDescent="0.25">
      <c r="A51" s="159"/>
      <c r="B51" s="75"/>
      <c r="C51" s="76" t="s">
        <v>113</v>
      </c>
      <c r="D51" s="93" t="s">
        <v>212</v>
      </c>
      <c r="E51" s="78" t="s">
        <v>81</v>
      </c>
      <c r="F51" s="92" t="s">
        <v>82</v>
      </c>
      <c r="G51" s="78" t="s">
        <v>83</v>
      </c>
      <c r="H51" s="79"/>
      <c r="I51" s="170" t="s">
        <v>72</v>
      </c>
      <c r="J51" s="171">
        <f t="shared" ref="J51:J58" si="15">SUM(O51:AC51)</f>
        <v>6000</v>
      </c>
      <c r="K51" s="79"/>
      <c r="L51" s="81">
        <v>46388</v>
      </c>
      <c r="M51" s="81">
        <v>46752</v>
      </c>
      <c r="N51" s="82" t="s">
        <v>27</v>
      </c>
      <c r="O51" s="1"/>
      <c r="P51" s="2"/>
      <c r="Q51" s="2"/>
      <c r="R51" s="2"/>
      <c r="S51" s="2"/>
      <c r="T51" s="3">
        <v>6000</v>
      </c>
      <c r="U51" s="3"/>
      <c r="V51" s="3"/>
      <c r="W51" s="3"/>
      <c r="X51" s="3"/>
      <c r="Y51" s="3"/>
      <c r="Z51" s="3"/>
      <c r="AA51" s="3"/>
      <c r="AB51" s="3"/>
      <c r="AC51" s="4"/>
    </row>
    <row r="52" spans="1:29" s="83" customFormat="1" ht="120" x14ac:dyDescent="0.25">
      <c r="A52" s="159"/>
      <c r="B52" s="75"/>
      <c r="C52" s="76" t="s">
        <v>113</v>
      </c>
      <c r="D52" s="93" t="s">
        <v>212</v>
      </c>
      <c r="E52" s="78" t="s">
        <v>81</v>
      </c>
      <c r="F52" s="92" t="s">
        <v>82</v>
      </c>
      <c r="G52" s="78" t="s">
        <v>83</v>
      </c>
      <c r="H52" s="79"/>
      <c r="I52" s="170" t="s">
        <v>72</v>
      </c>
      <c r="J52" s="171">
        <f t="shared" si="15"/>
        <v>6000</v>
      </c>
      <c r="K52" s="79"/>
      <c r="L52" s="81">
        <v>46753</v>
      </c>
      <c r="M52" s="81">
        <v>47118</v>
      </c>
      <c r="N52" s="82" t="s">
        <v>27</v>
      </c>
      <c r="O52" s="1"/>
      <c r="P52" s="2"/>
      <c r="Q52" s="2"/>
      <c r="R52" s="2"/>
      <c r="S52" s="2"/>
      <c r="T52" s="3"/>
      <c r="U52" s="3">
        <v>6000</v>
      </c>
      <c r="V52" s="3"/>
      <c r="W52" s="3"/>
      <c r="X52" s="3"/>
      <c r="Y52" s="3"/>
      <c r="Z52" s="3"/>
      <c r="AA52" s="3"/>
      <c r="AB52" s="3"/>
      <c r="AC52" s="4"/>
    </row>
    <row r="53" spans="1:29" s="83" customFormat="1" ht="120" x14ac:dyDescent="0.25">
      <c r="A53" s="159"/>
      <c r="B53" s="75"/>
      <c r="C53" s="76" t="s">
        <v>113</v>
      </c>
      <c r="D53" s="93" t="s">
        <v>212</v>
      </c>
      <c r="E53" s="78" t="s">
        <v>81</v>
      </c>
      <c r="F53" s="92" t="s">
        <v>82</v>
      </c>
      <c r="G53" s="78" t="s">
        <v>83</v>
      </c>
      <c r="H53" s="79"/>
      <c r="I53" s="170" t="s">
        <v>72</v>
      </c>
      <c r="J53" s="171">
        <f t="shared" si="15"/>
        <v>6000</v>
      </c>
      <c r="K53" s="79"/>
      <c r="L53" s="81">
        <v>47119</v>
      </c>
      <c r="M53" s="81">
        <v>47483</v>
      </c>
      <c r="N53" s="82" t="s">
        <v>27</v>
      </c>
      <c r="O53" s="1"/>
      <c r="P53" s="2"/>
      <c r="Q53" s="2"/>
      <c r="R53" s="2"/>
      <c r="S53" s="2"/>
      <c r="T53" s="3"/>
      <c r="U53" s="3"/>
      <c r="V53" s="3">
        <v>6000</v>
      </c>
      <c r="W53" s="3"/>
      <c r="X53" s="3"/>
      <c r="Y53" s="3"/>
      <c r="Z53" s="3"/>
      <c r="AA53" s="3"/>
      <c r="AB53" s="3"/>
      <c r="AC53" s="4"/>
    </row>
    <row r="54" spans="1:29" s="83" customFormat="1" ht="120" x14ac:dyDescent="0.25">
      <c r="A54" s="159"/>
      <c r="B54" s="75"/>
      <c r="C54" s="76" t="s">
        <v>113</v>
      </c>
      <c r="D54" s="93" t="s">
        <v>212</v>
      </c>
      <c r="E54" s="78" t="s">
        <v>81</v>
      </c>
      <c r="F54" s="92" t="s">
        <v>82</v>
      </c>
      <c r="G54" s="78" t="s">
        <v>83</v>
      </c>
      <c r="H54" s="79"/>
      <c r="I54" s="170" t="s">
        <v>72</v>
      </c>
      <c r="J54" s="171">
        <f t="shared" si="15"/>
        <v>6000</v>
      </c>
      <c r="K54" s="79"/>
      <c r="L54" s="81">
        <v>47484</v>
      </c>
      <c r="M54" s="81">
        <v>47848</v>
      </c>
      <c r="N54" s="82" t="s">
        <v>27</v>
      </c>
      <c r="O54" s="1"/>
      <c r="P54" s="2"/>
      <c r="Q54" s="2"/>
      <c r="R54" s="2"/>
      <c r="S54" s="2"/>
      <c r="T54" s="3"/>
      <c r="U54" s="3"/>
      <c r="V54" s="3"/>
      <c r="W54" s="3">
        <v>6000</v>
      </c>
      <c r="X54" s="3"/>
      <c r="Y54" s="3"/>
      <c r="Z54" s="3"/>
      <c r="AA54" s="3"/>
      <c r="AB54" s="3"/>
      <c r="AC54" s="4"/>
    </row>
    <row r="55" spans="1:29" s="83" customFormat="1" ht="120" x14ac:dyDescent="0.25">
      <c r="A55" s="159"/>
      <c r="B55" s="75"/>
      <c r="C55" s="76" t="s">
        <v>113</v>
      </c>
      <c r="D55" s="93" t="s">
        <v>212</v>
      </c>
      <c r="E55" s="78" t="s">
        <v>81</v>
      </c>
      <c r="F55" s="92" t="s">
        <v>82</v>
      </c>
      <c r="G55" s="78" t="s">
        <v>83</v>
      </c>
      <c r="H55" s="79"/>
      <c r="I55" s="170" t="s">
        <v>72</v>
      </c>
      <c r="J55" s="171">
        <f t="shared" si="15"/>
        <v>6000</v>
      </c>
      <c r="K55" s="79"/>
      <c r="L55" s="81">
        <v>47849</v>
      </c>
      <c r="M55" s="81">
        <v>48213</v>
      </c>
      <c r="N55" s="82" t="s">
        <v>27</v>
      </c>
      <c r="O55" s="1"/>
      <c r="P55" s="2"/>
      <c r="Q55" s="2"/>
      <c r="R55" s="2"/>
      <c r="S55" s="2"/>
      <c r="T55" s="3"/>
      <c r="U55" s="3"/>
      <c r="V55" s="3"/>
      <c r="W55" s="3"/>
      <c r="X55" s="3">
        <v>6000</v>
      </c>
      <c r="Y55" s="3"/>
      <c r="Z55" s="3"/>
      <c r="AA55" s="3"/>
      <c r="AB55" s="3"/>
      <c r="AC55" s="4"/>
    </row>
    <row r="56" spans="1:29" s="83" customFormat="1" ht="120" x14ac:dyDescent="0.25">
      <c r="A56" s="159"/>
      <c r="B56" s="75"/>
      <c r="C56" s="76" t="s">
        <v>113</v>
      </c>
      <c r="D56" s="93" t="s">
        <v>212</v>
      </c>
      <c r="E56" s="78" t="s">
        <v>81</v>
      </c>
      <c r="F56" s="92" t="s">
        <v>82</v>
      </c>
      <c r="G56" s="78" t="s">
        <v>83</v>
      </c>
      <c r="H56" s="79"/>
      <c r="I56" s="170" t="s">
        <v>72</v>
      </c>
      <c r="J56" s="171">
        <f t="shared" si="15"/>
        <v>6000</v>
      </c>
      <c r="K56" s="79"/>
      <c r="L56" s="81">
        <v>48214</v>
      </c>
      <c r="M56" s="81">
        <v>48579</v>
      </c>
      <c r="N56" s="82" t="s">
        <v>27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>
        <v>6000</v>
      </c>
      <c r="Z56" s="3"/>
      <c r="AA56" s="3"/>
      <c r="AB56" s="3"/>
      <c r="AC56" s="4"/>
    </row>
    <row r="57" spans="1:29" s="83" customFormat="1" ht="120" x14ac:dyDescent="0.25">
      <c r="A57" s="159"/>
      <c r="B57" s="75"/>
      <c r="C57" s="76" t="s">
        <v>113</v>
      </c>
      <c r="D57" s="93" t="s">
        <v>212</v>
      </c>
      <c r="E57" s="78" t="s">
        <v>81</v>
      </c>
      <c r="F57" s="92" t="s">
        <v>82</v>
      </c>
      <c r="G57" s="78" t="s">
        <v>83</v>
      </c>
      <c r="H57" s="79"/>
      <c r="I57" s="170" t="s">
        <v>72</v>
      </c>
      <c r="J57" s="171">
        <f t="shared" ref="J57" si="16">SUM(O57:AC57)</f>
        <v>6000</v>
      </c>
      <c r="K57" s="79"/>
      <c r="L57" s="81">
        <v>48580</v>
      </c>
      <c r="M57" s="81">
        <v>48944</v>
      </c>
      <c r="N57" s="82" t="s">
        <v>27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>
        <v>6000</v>
      </c>
      <c r="AA57" s="3"/>
      <c r="AB57" s="3"/>
      <c r="AC57" s="4"/>
    </row>
    <row r="58" spans="1:29" s="83" customFormat="1" ht="120" x14ac:dyDescent="0.25">
      <c r="A58" s="159"/>
      <c r="B58" s="75"/>
      <c r="C58" s="76" t="s">
        <v>113</v>
      </c>
      <c r="D58" s="93" t="s">
        <v>212</v>
      </c>
      <c r="E58" s="78" t="s">
        <v>81</v>
      </c>
      <c r="F58" s="92" t="s">
        <v>82</v>
      </c>
      <c r="G58" s="78" t="s">
        <v>83</v>
      </c>
      <c r="H58" s="79"/>
      <c r="I58" s="170" t="s">
        <v>72</v>
      </c>
      <c r="J58" s="171">
        <f t="shared" si="15"/>
        <v>6000</v>
      </c>
      <c r="K58" s="79"/>
      <c r="L58" s="81">
        <v>48945</v>
      </c>
      <c r="M58" s="81">
        <v>49309</v>
      </c>
      <c r="N58" s="82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>
        <v>6000</v>
      </c>
      <c r="AB58" s="3"/>
      <c r="AC58" s="4"/>
    </row>
    <row r="59" spans="1:29" s="83" customFormat="1" ht="120" x14ac:dyDescent="0.25">
      <c r="A59" s="159"/>
      <c r="B59" s="75"/>
      <c r="C59" s="76" t="s">
        <v>113</v>
      </c>
      <c r="D59" s="93" t="s">
        <v>212</v>
      </c>
      <c r="E59" s="78" t="s">
        <v>81</v>
      </c>
      <c r="F59" s="92" t="s">
        <v>82</v>
      </c>
      <c r="G59" s="78" t="s">
        <v>83</v>
      </c>
      <c r="H59" s="79"/>
      <c r="I59" s="170" t="s">
        <v>72</v>
      </c>
      <c r="J59" s="171">
        <f t="shared" ref="J59" si="17">SUM(O59:AC59)</f>
        <v>6000</v>
      </c>
      <c r="K59" s="79"/>
      <c r="L59" s="81">
        <v>49310</v>
      </c>
      <c r="M59" s="81">
        <v>49674</v>
      </c>
      <c r="N59" s="82" t="s">
        <v>27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>
        <v>6000</v>
      </c>
      <c r="AC59" s="4"/>
    </row>
    <row r="60" spans="1:29" s="83" customFormat="1" ht="120.75" thickBot="1" x14ac:dyDescent="0.3">
      <c r="A60" s="159"/>
      <c r="B60" s="75"/>
      <c r="C60" s="76" t="s">
        <v>113</v>
      </c>
      <c r="D60" s="211" t="s">
        <v>212</v>
      </c>
      <c r="E60" s="78" t="s">
        <v>81</v>
      </c>
      <c r="F60" s="92" t="s">
        <v>82</v>
      </c>
      <c r="G60" s="78" t="s">
        <v>83</v>
      </c>
      <c r="H60" s="79"/>
      <c r="I60" s="170" t="s">
        <v>72</v>
      </c>
      <c r="J60" s="171">
        <f t="shared" ref="J60" si="18">SUM(O60:AC60)</f>
        <v>6000</v>
      </c>
      <c r="K60" s="79"/>
      <c r="L60" s="81">
        <v>49675</v>
      </c>
      <c r="M60" s="81">
        <v>50040</v>
      </c>
      <c r="N60" s="82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>
        <v>6000</v>
      </c>
    </row>
    <row r="61" spans="1:29" ht="15.75" thickBot="1" x14ac:dyDescent="0.3">
      <c r="A61" s="282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SUM(J12:J59)</f>
        <v>562370</v>
      </c>
      <c r="K61" s="97"/>
      <c r="L61" s="98"/>
      <c r="M61" s="98"/>
      <c r="N61" s="99"/>
      <c r="O61" s="25"/>
      <c r="P61" s="26"/>
      <c r="Q61" s="26"/>
      <c r="R61" s="26"/>
      <c r="S61" s="26"/>
      <c r="T61" s="27"/>
      <c r="U61" s="27"/>
      <c r="V61" s="27"/>
      <c r="W61" s="27"/>
      <c r="X61" s="27"/>
      <c r="Y61" s="27"/>
      <c r="Z61" s="27"/>
      <c r="AA61" s="27"/>
      <c r="AB61" s="27"/>
      <c r="AC61" s="28"/>
    </row>
    <row r="62" spans="1:29" x14ac:dyDescent="0.25">
      <c r="A62" s="353" t="s">
        <v>40</v>
      </c>
      <c r="B62" s="354"/>
      <c r="C62" s="354"/>
      <c r="D62" s="101"/>
      <c r="E62" s="101"/>
      <c r="F62" s="101"/>
      <c r="G62" s="101"/>
      <c r="H62" s="101"/>
      <c r="I62" s="175"/>
      <c r="J62" s="176"/>
      <c r="K62" s="160"/>
      <c r="L62" s="161"/>
      <c r="M62" s="161"/>
      <c r="N62" s="160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62"/>
    </row>
    <row r="63" spans="1:29" x14ac:dyDescent="0.25">
      <c r="A63" s="163"/>
      <c r="B63" s="104"/>
      <c r="C63" s="55" t="s">
        <v>6</v>
      </c>
      <c r="D63" s="55" t="s">
        <v>5</v>
      </c>
      <c r="E63" s="103"/>
      <c r="F63" s="103"/>
      <c r="G63" s="103"/>
      <c r="H63" s="105"/>
      <c r="I63" s="105"/>
      <c r="J63" s="105"/>
      <c r="K63" s="106"/>
      <c r="L63" s="107"/>
      <c r="M63" s="108"/>
      <c r="N63" s="104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156"/>
      <c r="B64" s="65" t="s">
        <v>41</v>
      </c>
      <c r="C64" s="66"/>
      <c r="D64" s="66"/>
      <c r="E64" s="66"/>
      <c r="F64" s="66"/>
      <c r="G64" s="66"/>
      <c r="H64" s="67"/>
      <c r="I64" s="172"/>
      <c r="J64" s="169"/>
      <c r="K64" s="68"/>
      <c r="L64" s="69"/>
      <c r="M64" s="70"/>
      <c r="N64" s="68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90"/>
    </row>
    <row r="65" spans="1:29" x14ac:dyDescent="0.25">
      <c r="A65" s="156"/>
      <c r="B65" s="72" t="s">
        <v>1</v>
      </c>
      <c r="C65" s="68"/>
      <c r="D65" s="68"/>
      <c r="E65" s="68"/>
      <c r="F65" s="68"/>
      <c r="G65" s="68"/>
      <c r="H65" s="67"/>
      <c r="I65" s="169"/>
      <c r="J65" s="169"/>
      <c r="K65" s="73"/>
      <c r="L65" s="69"/>
      <c r="M65" s="70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90"/>
    </row>
    <row r="66" spans="1:29" s="111" customFormat="1" x14ac:dyDescent="0.25">
      <c r="A66" s="159"/>
      <c r="B66" s="56"/>
      <c r="C66" s="57"/>
      <c r="D66" s="57"/>
      <c r="E66" s="57"/>
      <c r="F66" s="57"/>
      <c r="G66" s="57"/>
      <c r="H66" s="109"/>
      <c r="I66" s="170"/>
      <c r="J66" s="170"/>
      <c r="K66" s="62"/>
      <c r="L66" s="110"/>
      <c r="M66" s="63"/>
      <c r="N66" s="62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x14ac:dyDescent="0.25">
      <c r="A67" s="156"/>
      <c r="B67" s="72" t="s">
        <v>2</v>
      </c>
      <c r="C67" s="68"/>
      <c r="D67" s="68"/>
      <c r="E67" s="68"/>
      <c r="F67" s="68"/>
      <c r="G67" s="68"/>
      <c r="H67" s="73"/>
      <c r="I67" s="169"/>
      <c r="J67" s="169"/>
      <c r="K67" s="73"/>
      <c r="L67" s="70"/>
      <c r="M67" s="70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90"/>
    </row>
    <row r="68" spans="1:29" x14ac:dyDescent="0.25">
      <c r="A68" s="159"/>
      <c r="B68" s="56"/>
      <c r="C68" s="112"/>
      <c r="D68" s="57"/>
      <c r="E68" s="18"/>
      <c r="F68" s="18"/>
      <c r="G68" s="18"/>
      <c r="H68" s="62"/>
      <c r="I68" s="170"/>
      <c r="J68" s="171"/>
      <c r="K68" s="62"/>
      <c r="L68" s="63"/>
      <c r="M68" s="63"/>
      <c r="N68" s="64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x14ac:dyDescent="0.25">
      <c r="A69" s="156"/>
      <c r="B69" s="72" t="s">
        <v>3</v>
      </c>
      <c r="C69" s="68"/>
      <c r="D69" s="68"/>
      <c r="E69" s="68"/>
      <c r="F69" s="68"/>
      <c r="G69" s="68"/>
      <c r="H69" s="73"/>
      <c r="I69" s="169"/>
      <c r="J69" s="180"/>
      <c r="K69" s="73"/>
      <c r="L69" s="70"/>
      <c r="M69" s="70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90"/>
    </row>
    <row r="70" spans="1:29" s="83" customFormat="1" ht="120" x14ac:dyDescent="0.25">
      <c r="A70" s="159"/>
      <c r="B70" s="75"/>
      <c r="C70" s="78" t="s">
        <v>111</v>
      </c>
      <c r="D70" s="93" t="s">
        <v>112</v>
      </c>
      <c r="E70" s="18" t="s">
        <v>103</v>
      </c>
      <c r="F70" s="18" t="s">
        <v>104</v>
      </c>
      <c r="G70" s="18" t="s">
        <v>105</v>
      </c>
      <c r="H70" s="79"/>
      <c r="I70" s="170" t="s">
        <v>72</v>
      </c>
      <c r="J70" s="171">
        <f t="shared" ref="J70" si="19">SUM(O70:AC70)</f>
        <v>36000</v>
      </c>
      <c r="K70" s="79"/>
      <c r="L70" s="81">
        <v>46023</v>
      </c>
      <c r="M70" s="81">
        <v>46387</v>
      </c>
      <c r="N70" s="82" t="s">
        <v>26</v>
      </c>
      <c r="O70" s="1"/>
      <c r="P70" s="289"/>
      <c r="Q70" s="2"/>
      <c r="R70" s="2"/>
      <c r="S70" s="2">
        <v>36000</v>
      </c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x14ac:dyDescent="0.25">
      <c r="A71" s="156"/>
      <c r="B71" s="73" t="s">
        <v>43</v>
      </c>
      <c r="C71" s="68"/>
      <c r="D71" s="68"/>
      <c r="E71" s="68"/>
      <c r="F71" s="68"/>
      <c r="G71" s="68"/>
      <c r="H71" s="73"/>
      <c r="I71" s="169"/>
      <c r="J71" s="169"/>
      <c r="K71" s="73"/>
      <c r="L71" s="70"/>
      <c r="M71" s="70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90"/>
    </row>
    <row r="72" spans="1:29" s="111" customFormat="1" x14ac:dyDescent="0.25">
      <c r="A72" s="283"/>
      <c r="B72" s="113" t="s">
        <v>1</v>
      </c>
      <c r="C72" s="114"/>
      <c r="D72" s="114"/>
      <c r="E72" s="114"/>
      <c r="F72" s="114"/>
      <c r="G72" s="114"/>
      <c r="H72" s="115"/>
      <c r="I72" s="177"/>
      <c r="J72" s="177"/>
      <c r="K72" s="115"/>
      <c r="L72" s="116"/>
      <c r="M72" s="116"/>
      <c r="N72" s="115"/>
      <c r="O72" s="115"/>
      <c r="P72" s="115"/>
      <c r="Q72" s="115"/>
      <c r="R72" s="115"/>
      <c r="S72" s="115"/>
      <c r="T72" s="115"/>
      <c r="U72" s="115"/>
      <c r="V72" s="115"/>
      <c r="W72" s="115"/>
      <c r="X72" s="115"/>
      <c r="Y72" s="115"/>
      <c r="Z72" s="115"/>
      <c r="AA72" s="115"/>
      <c r="AB72" s="115"/>
      <c r="AC72" s="118"/>
    </row>
    <row r="73" spans="1:29" x14ac:dyDescent="0.25">
      <c r="A73" s="159"/>
      <c r="B73" s="56"/>
      <c r="C73" s="57"/>
      <c r="D73" s="57"/>
      <c r="E73" s="57"/>
      <c r="F73" s="57"/>
      <c r="G73" s="57"/>
      <c r="H73" s="62"/>
      <c r="I73" s="170"/>
      <c r="J73" s="170"/>
      <c r="K73" s="62"/>
      <c r="L73" s="63"/>
      <c r="M73" s="63"/>
      <c r="N73" s="104"/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/>
      <c r="AC73" s="4"/>
    </row>
    <row r="74" spans="1:29" s="111" customFormat="1" x14ac:dyDescent="0.25">
      <c r="A74" s="283"/>
      <c r="B74" s="113" t="s">
        <v>2</v>
      </c>
      <c r="C74" s="114"/>
      <c r="D74" s="114"/>
      <c r="E74" s="114"/>
      <c r="F74" s="114"/>
      <c r="G74" s="114"/>
      <c r="H74" s="115"/>
      <c r="I74" s="177"/>
      <c r="J74" s="177"/>
      <c r="K74" s="115"/>
      <c r="L74" s="116"/>
      <c r="M74" s="116"/>
      <c r="N74" s="119"/>
      <c r="O74" s="115"/>
      <c r="P74" s="115"/>
      <c r="Q74" s="115"/>
      <c r="R74" s="115"/>
      <c r="S74" s="115"/>
      <c r="T74" s="115"/>
      <c r="U74" s="115"/>
      <c r="V74" s="115"/>
      <c r="W74" s="115"/>
      <c r="X74" s="115"/>
      <c r="Y74" s="115"/>
      <c r="Z74" s="115"/>
      <c r="AA74" s="115"/>
      <c r="AB74" s="115"/>
      <c r="AC74" s="118"/>
    </row>
    <row r="75" spans="1:29" s="83" customFormat="1" x14ac:dyDescent="0.25">
      <c r="A75" s="159"/>
      <c r="B75" s="75"/>
      <c r="C75" s="80"/>
      <c r="D75" s="80"/>
      <c r="E75" s="77"/>
      <c r="F75" s="77"/>
      <c r="G75" s="78"/>
      <c r="H75" s="79"/>
      <c r="I75" s="170"/>
      <c r="J75" s="171"/>
      <c r="K75" s="79"/>
      <c r="L75" s="81"/>
      <c r="M75" s="81"/>
      <c r="N75" s="64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1" customFormat="1" x14ac:dyDescent="0.25">
      <c r="A76" s="283"/>
      <c r="B76" s="113" t="s">
        <v>3</v>
      </c>
      <c r="C76" s="114"/>
      <c r="D76" s="114"/>
      <c r="E76" s="114"/>
      <c r="F76" s="114"/>
      <c r="G76" s="114"/>
      <c r="H76" s="115"/>
      <c r="I76" s="177"/>
      <c r="J76" s="177"/>
      <c r="K76" s="115"/>
      <c r="L76" s="116"/>
      <c r="M76" s="116"/>
      <c r="N76" s="119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8"/>
    </row>
    <row r="77" spans="1:29" ht="15.75" thickBot="1" x14ac:dyDescent="0.3">
      <c r="A77" s="280"/>
      <c r="B77" s="120"/>
      <c r="C77" s="121"/>
      <c r="D77" s="121"/>
      <c r="E77" s="121"/>
      <c r="F77" s="121"/>
      <c r="G77" s="121"/>
      <c r="H77" s="122"/>
      <c r="I77" s="178"/>
      <c r="J77" s="178"/>
      <c r="K77" s="122"/>
      <c r="L77" s="123"/>
      <c r="M77" s="123"/>
      <c r="N77" s="124"/>
      <c r="O77" s="22"/>
      <c r="P77" s="23"/>
      <c r="Q77" s="23"/>
      <c r="R77" s="23"/>
      <c r="S77" s="23"/>
      <c r="T77" s="24"/>
      <c r="U77" s="24"/>
      <c r="V77" s="24"/>
      <c r="W77" s="24"/>
      <c r="X77" s="24"/>
      <c r="Y77" s="24"/>
      <c r="Z77" s="24"/>
      <c r="AA77" s="24"/>
      <c r="AB77" s="24"/>
      <c r="AC77" s="19"/>
    </row>
    <row r="78" spans="1:29" ht="15.75" thickBot="1" x14ac:dyDescent="0.3">
      <c r="A78" s="284"/>
      <c r="B78" s="126" t="s">
        <v>44</v>
      </c>
      <c r="C78" s="127"/>
      <c r="D78" s="127"/>
      <c r="E78" s="127"/>
      <c r="F78" s="127"/>
      <c r="G78" s="127"/>
      <c r="H78" s="128"/>
      <c r="I78" s="179"/>
      <c r="J78" s="179">
        <f>SUM(J66:J77)</f>
        <v>36000</v>
      </c>
      <c r="K78" s="128"/>
      <c r="L78" s="129"/>
      <c r="M78" s="129"/>
      <c r="N78" s="99"/>
      <c r="O78" s="29"/>
      <c r="P78" s="30"/>
      <c r="Q78" s="30"/>
      <c r="R78" s="30"/>
      <c r="S78" s="30"/>
      <c r="T78" s="31"/>
      <c r="U78" s="31"/>
      <c r="V78" s="31"/>
      <c r="W78" s="31"/>
      <c r="X78" s="31"/>
      <c r="Y78" s="31"/>
      <c r="Z78" s="31"/>
      <c r="AA78" s="31"/>
      <c r="AB78" s="31"/>
      <c r="AC78" s="32"/>
    </row>
    <row r="79" spans="1:29" x14ac:dyDescent="0.25">
      <c r="A79" s="353" t="s">
        <v>45</v>
      </c>
      <c r="B79" s="354"/>
      <c r="C79" s="354"/>
      <c r="D79" s="101"/>
      <c r="E79" s="101"/>
      <c r="F79" s="101"/>
      <c r="G79" s="101"/>
      <c r="H79" s="101"/>
      <c r="I79" s="175"/>
      <c r="J79" s="176"/>
      <c r="K79" s="160"/>
      <c r="L79" s="161"/>
      <c r="M79" s="161"/>
      <c r="N79" s="160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68"/>
    </row>
    <row r="80" spans="1:29" x14ac:dyDescent="0.25">
      <c r="A80" s="163"/>
      <c r="B80" s="104"/>
      <c r="C80" s="55" t="s">
        <v>6</v>
      </c>
      <c r="D80" s="55" t="s">
        <v>5</v>
      </c>
      <c r="E80" s="103"/>
      <c r="F80" s="103"/>
      <c r="G80" s="103"/>
      <c r="H80" s="105"/>
      <c r="I80" s="105"/>
      <c r="J80" s="105"/>
      <c r="K80" s="106"/>
      <c r="L80" s="107"/>
      <c r="M80" s="108"/>
      <c r="N80" s="104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4"/>
    </row>
    <row r="81" spans="1:29" x14ac:dyDescent="0.25">
      <c r="A81" s="156"/>
      <c r="B81" s="65" t="s">
        <v>46</v>
      </c>
      <c r="C81" s="66"/>
      <c r="D81" s="66"/>
      <c r="E81" s="66"/>
      <c r="F81" s="66"/>
      <c r="G81" s="66"/>
      <c r="H81" s="67"/>
      <c r="I81" s="172"/>
      <c r="J81" s="169"/>
      <c r="K81" s="68"/>
      <c r="L81" s="69"/>
      <c r="M81" s="70"/>
      <c r="N81" s="68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90"/>
    </row>
    <row r="82" spans="1:29" x14ac:dyDescent="0.25">
      <c r="A82" s="156"/>
      <c r="B82" s="72" t="s">
        <v>1</v>
      </c>
      <c r="C82" s="68"/>
      <c r="D82" s="68"/>
      <c r="E82" s="68"/>
      <c r="F82" s="68"/>
      <c r="G82" s="68"/>
      <c r="H82" s="67"/>
      <c r="I82" s="169"/>
      <c r="J82" s="169"/>
      <c r="K82" s="73"/>
      <c r="L82" s="69"/>
      <c r="M82" s="70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90"/>
    </row>
    <row r="83" spans="1:29" s="132" customFormat="1" ht="90" x14ac:dyDescent="0.25">
      <c r="A83" s="159">
        <v>3</v>
      </c>
      <c r="B83" s="75"/>
      <c r="C83" s="202" t="s">
        <v>233</v>
      </c>
      <c r="D83" s="301" t="s">
        <v>232</v>
      </c>
      <c r="E83" s="40" t="s">
        <v>74</v>
      </c>
      <c r="F83" s="40" t="s">
        <v>80</v>
      </c>
      <c r="G83" s="40" t="s">
        <v>76</v>
      </c>
      <c r="H83" s="79"/>
      <c r="I83" s="170" t="s">
        <v>72</v>
      </c>
      <c r="J83" s="171">
        <f>SUM(O83:AC83)</f>
        <v>26000</v>
      </c>
      <c r="K83" s="79"/>
      <c r="L83" s="81">
        <v>44562</v>
      </c>
      <c r="M83" s="81">
        <v>44926</v>
      </c>
      <c r="N83" s="131" t="s">
        <v>25</v>
      </c>
      <c r="O83" s="44">
        <v>26000</v>
      </c>
      <c r="P83" s="289"/>
      <c r="Q83" s="33"/>
      <c r="R83" s="33"/>
      <c r="S83" s="33"/>
      <c r="T83" s="42"/>
      <c r="U83" s="42"/>
      <c r="V83" s="42"/>
      <c r="W83" s="42"/>
      <c r="X83" s="42"/>
      <c r="Y83" s="42"/>
      <c r="Z83" s="42"/>
      <c r="AA83" s="42"/>
      <c r="AB83" s="42"/>
      <c r="AC83" s="43"/>
    </row>
    <row r="84" spans="1:29" s="83" customFormat="1" ht="90" x14ac:dyDescent="0.25">
      <c r="A84" s="295">
        <v>4</v>
      </c>
      <c r="B84" s="75"/>
      <c r="C84" s="202" t="s">
        <v>231</v>
      </c>
      <c r="D84" s="133" t="s">
        <v>228</v>
      </c>
      <c r="E84" s="18" t="s">
        <v>74</v>
      </c>
      <c r="F84" s="18" t="s">
        <v>75</v>
      </c>
      <c r="G84" s="18" t="s">
        <v>76</v>
      </c>
      <c r="H84" s="79"/>
      <c r="I84" s="170" t="s">
        <v>72</v>
      </c>
      <c r="J84" s="171">
        <f t="shared" ref="J84" si="20">SUM(O84:AC84)</f>
        <v>13000</v>
      </c>
      <c r="K84" s="79"/>
      <c r="L84" s="81">
        <v>44562</v>
      </c>
      <c r="M84" s="81">
        <v>44926</v>
      </c>
      <c r="N84" s="64" t="s">
        <v>25</v>
      </c>
      <c r="O84" s="44">
        <v>13000</v>
      </c>
      <c r="P84" s="289"/>
      <c r="Q84" s="2"/>
      <c r="R84" s="2"/>
      <c r="S84" s="2"/>
      <c r="T84" s="3"/>
      <c r="U84" s="3"/>
      <c r="V84" s="3"/>
      <c r="W84" s="3"/>
      <c r="X84" s="3"/>
      <c r="Y84" s="3"/>
      <c r="Z84" s="3"/>
      <c r="AA84" s="3"/>
      <c r="AB84" s="3"/>
      <c r="AC84" s="4"/>
    </row>
    <row r="85" spans="1:29" s="132" customFormat="1" ht="90" x14ac:dyDescent="0.25">
      <c r="A85" s="159">
        <v>5</v>
      </c>
      <c r="B85" s="75"/>
      <c r="C85" s="130" t="s">
        <v>72</v>
      </c>
      <c r="D85" s="80" t="s">
        <v>209</v>
      </c>
      <c r="E85" s="40" t="s">
        <v>74</v>
      </c>
      <c r="F85" s="40" t="s">
        <v>75</v>
      </c>
      <c r="G85" s="40" t="s">
        <v>76</v>
      </c>
      <c r="H85" s="79"/>
      <c r="I85" s="170" t="s">
        <v>72</v>
      </c>
      <c r="J85" s="171">
        <f t="shared" ref="J85:J87" si="21">SUM(O85:AC85)</f>
        <v>13623</v>
      </c>
      <c r="K85" s="79"/>
      <c r="L85" s="81">
        <v>44562</v>
      </c>
      <c r="M85" s="81">
        <v>44926</v>
      </c>
      <c r="N85" s="131" t="s">
        <v>25</v>
      </c>
      <c r="O85" s="44">
        <v>13623</v>
      </c>
      <c r="P85" s="33"/>
      <c r="Q85" s="33"/>
      <c r="R85" s="33"/>
      <c r="S85" s="33"/>
      <c r="T85" s="42"/>
      <c r="U85" s="42"/>
      <c r="V85" s="42"/>
      <c r="W85" s="42"/>
      <c r="X85" s="42"/>
      <c r="Y85" s="42"/>
      <c r="Z85" s="42"/>
      <c r="AA85" s="42"/>
      <c r="AB85" s="42"/>
      <c r="AC85" s="43"/>
    </row>
    <row r="86" spans="1:29" s="132" customFormat="1" ht="90" x14ac:dyDescent="0.25">
      <c r="A86" s="159">
        <v>6</v>
      </c>
      <c r="B86" s="75"/>
      <c r="C86" s="130" t="s">
        <v>72</v>
      </c>
      <c r="D86" s="80" t="s">
        <v>207</v>
      </c>
      <c r="E86" s="40" t="s">
        <v>77</v>
      </c>
      <c r="F86" s="40" t="s">
        <v>78</v>
      </c>
      <c r="G86" s="40" t="s">
        <v>79</v>
      </c>
      <c r="H86" s="79"/>
      <c r="I86" s="170" t="s">
        <v>72</v>
      </c>
      <c r="J86" s="171">
        <f t="shared" si="21"/>
        <v>7000</v>
      </c>
      <c r="K86" s="79"/>
      <c r="L86" s="81">
        <v>44562</v>
      </c>
      <c r="M86" s="81">
        <v>44926</v>
      </c>
      <c r="N86" s="131" t="s">
        <v>25</v>
      </c>
      <c r="O86" s="44">
        <v>7000</v>
      </c>
      <c r="P86" s="33"/>
      <c r="Q86" s="33"/>
      <c r="R86" s="33"/>
      <c r="S86" s="33"/>
      <c r="T86" s="42"/>
      <c r="U86" s="42"/>
      <c r="V86" s="42"/>
      <c r="W86" s="42"/>
      <c r="X86" s="42"/>
      <c r="Y86" s="42"/>
      <c r="Z86" s="42"/>
      <c r="AA86" s="42"/>
      <c r="AB86" s="42"/>
      <c r="AC86" s="43"/>
    </row>
    <row r="87" spans="1:29" s="132" customFormat="1" ht="90" x14ac:dyDescent="0.25">
      <c r="A87" s="159">
        <v>7</v>
      </c>
      <c r="B87" s="75"/>
      <c r="C87" s="130" t="s">
        <v>72</v>
      </c>
      <c r="D87" s="80" t="s">
        <v>206</v>
      </c>
      <c r="E87" s="40" t="s">
        <v>74</v>
      </c>
      <c r="F87" s="40" t="s">
        <v>80</v>
      </c>
      <c r="G87" s="40" t="s">
        <v>76</v>
      </c>
      <c r="H87" s="79"/>
      <c r="I87" s="170" t="s">
        <v>72</v>
      </c>
      <c r="J87" s="171">
        <f t="shared" si="21"/>
        <v>17000</v>
      </c>
      <c r="K87" s="79"/>
      <c r="L87" s="81">
        <v>44562</v>
      </c>
      <c r="M87" s="81">
        <v>44926</v>
      </c>
      <c r="N87" s="131" t="s">
        <v>25</v>
      </c>
      <c r="O87" s="44">
        <v>17000</v>
      </c>
      <c r="P87" s="33"/>
      <c r="Q87" s="33"/>
      <c r="R87" s="33"/>
      <c r="S87" s="33"/>
      <c r="T87" s="42"/>
      <c r="U87" s="42"/>
      <c r="V87" s="42"/>
      <c r="W87" s="42"/>
      <c r="X87" s="42"/>
      <c r="Y87" s="42"/>
      <c r="Z87" s="42"/>
      <c r="AA87" s="42"/>
      <c r="AB87" s="42"/>
      <c r="AC87" s="43"/>
    </row>
    <row r="88" spans="1:29" s="83" customFormat="1" ht="90" x14ac:dyDescent="0.25">
      <c r="A88" s="159">
        <v>8</v>
      </c>
      <c r="B88" s="75"/>
      <c r="C88" s="203" t="s">
        <v>234</v>
      </c>
      <c r="D88" s="197" t="s">
        <v>235</v>
      </c>
      <c r="E88" s="139" t="s">
        <v>74</v>
      </c>
      <c r="F88" s="138" t="s">
        <v>80</v>
      </c>
      <c r="G88" s="18" t="s">
        <v>76</v>
      </c>
      <c r="H88" s="79"/>
      <c r="I88" s="170" t="s">
        <v>72</v>
      </c>
      <c r="J88" s="171">
        <f t="shared" ref="J88" si="22">SUM(O88:AC88)</f>
        <v>45500</v>
      </c>
      <c r="K88" s="79"/>
      <c r="L88" s="81">
        <v>44562</v>
      </c>
      <c r="M88" s="81">
        <v>44926</v>
      </c>
      <c r="N88" s="64" t="s">
        <v>25</v>
      </c>
      <c r="O88" s="44">
        <v>45500</v>
      </c>
      <c r="P88" s="47"/>
      <c r="Q88" s="2"/>
      <c r="R88" s="2"/>
      <c r="S88" s="2"/>
      <c r="T88" s="3"/>
      <c r="U88" s="3"/>
      <c r="V88" s="3"/>
      <c r="W88" s="3"/>
      <c r="X88" s="3"/>
      <c r="Y88" s="3"/>
      <c r="Z88" s="3"/>
      <c r="AA88" s="3"/>
      <c r="AB88" s="3"/>
      <c r="AC88" s="4"/>
    </row>
    <row r="89" spans="1:29" s="83" customFormat="1" ht="90" x14ac:dyDescent="0.25">
      <c r="A89" s="159">
        <v>9</v>
      </c>
      <c r="B89" s="75"/>
      <c r="C89" s="203" t="s">
        <v>236</v>
      </c>
      <c r="D89" s="197" t="s">
        <v>237</v>
      </c>
      <c r="E89" s="139" t="s">
        <v>74</v>
      </c>
      <c r="F89" s="138" t="s">
        <v>80</v>
      </c>
      <c r="G89" s="18" t="s">
        <v>76</v>
      </c>
      <c r="H89" s="79"/>
      <c r="I89" s="170" t="s">
        <v>72</v>
      </c>
      <c r="J89" s="171">
        <f t="shared" ref="J89:J96" si="23">SUM(O89:AC89)</f>
        <v>16900</v>
      </c>
      <c r="K89" s="79"/>
      <c r="L89" s="81">
        <v>44562</v>
      </c>
      <c r="M89" s="81">
        <v>44926</v>
      </c>
      <c r="N89" s="64" t="s">
        <v>25</v>
      </c>
      <c r="O89" s="44">
        <v>16900</v>
      </c>
      <c r="P89" s="51"/>
      <c r="Q89" s="289"/>
      <c r="R89" s="289"/>
      <c r="S89" s="2"/>
      <c r="T89" s="3"/>
      <c r="U89" s="3"/>
      <c r="V89" s="3"/>
      <c r="W89" s="3"/>
      <c r="X89" s="3"/>
      <c r="Y89" s="3"/>
      <c r="Z89" s="3"/>
      <c r="AA89" s="3"/>
      <c r="AB89" s="3"/>
      <c r="AC89" s="4"/>
    </row>
    <row r="90" spans="1:29" s="83" customFormat="1" ht="90" x14ac:dyDescent="0.25">
      <c r="A90" s="159">
        <v>10</v>
      </c>
      <c r="B90" s="75"/>
      <c r="C90" s="203" t="s">
        <v>238</v>
      </c>
      <c r="D90" s="197" t="s">
        <v>206</v>
      </c>
      <c r="E90" s="139" t="s">
        <v>74</v>
      </c>
      <c r="F90" s="138" t="s">
        <v>80</v>
      </c>
      <c r="G90" s="18" t="s">
        <v>76</v>
      </c>
      <c r="H90" s="79"/>
      <c r="I90" s="170" t="s">
        <v>72</v>
      </c>
      <c r="J90" s="171">
        <f t="shared" si="23"/>
        <v>26000</v>
      </c>
      <c r="K90" s="79"/>
      <c r="L90" s="81">
        <v>44562</v>
      </c>
      <c r="M90" s="81">
        <v>44926</v>
      </c>
      <c r="N90" s="64" t="s">
        <v>25</v>
      </c>
      <c r="O90" s="44">
        <v>26000</v>
      </c>
      <c r="P90" s="51"/>
      <c r="Q90" s="289"/>
      <c r="R90" s="289"/>
      <c r="S90" s="2"/>
      <c r="T90" s="3"/>
      <c r="U90" s="3"/>
      <c r="V90" s="3"/>
      <c r="W90" s="3"/>
      <c r="X90" s="3"/>
      <c r="Y90" s="3"/>
      <c r="Z90" s="3"/>
      <c r="AA90" s="3"/>
      <c r="AB90" s="3"/>
      <c r="AC90" s="4"/>
    </row>
    <row r="91" spans="1:29" s="83" customFormat="1" ht="90" x14ac:dyDescent="0.25">
      <c r="A91" s="159">
        <v>11</v>
      </c>
      <c r="B91" s="75"/>
      <c r="C91" s="203" t="s">
        <v>243</v>
      </c>
      <c r="D91" s="197" t="s">
        <v>240</v>
      </c>
      <c r="E91" s="139" t="s">
        <v>74</v>
      </c>
      <c r="F91" s="138" t="s">
        <v>80</v>
      </c>
      <c r="G91" s="18" t="s">
        <v>76</v>
      </c>
      <c r="H91" s="79"/>
      <c r="I91" s="170" t="s">
        <v>72</v>
      </c>
      <c r="J91" s="171">
        <f t="shared" si="23"/>
        <v>39000</v>
      </c>
      <c r="K91" s="79"/>
      <c r="L91" s="81">
        <v>44562</v>
      </c>
      <c r="M91" s="81">
        <v>44926</v>
      </c>
      <c r="N91" s="64" t="s">
        <v>25</v>
      </c>
      <c r="O91" s="44">
        <v>39000</v>
      </c>
      <c r="P91" s="51"/>
      <c r="Q91" s="33"/>
      <c r="R91" s="289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s="83" customFormat="1" ht="90" x14ac:dyDescent="0.25">
      <c r="A92" s="159">
        <v>12</v>
      </c>
      <c r="B92" s="75"/>
      <c r="C92" s="203" t="s">
        <v>242</v>
      </c>
      <c r="D92" s="197" t="s">
        <v>239</v>
      </c>
      <c r="E92" s="139" t="s">
        <v>74</v>
      </c>
      <c r="F92" s="138" t="s">
        <v>80</v>
      </c>
      <c r="G92" s="18" t="s">
        <v>76</v>
      </c>
      <c r="H92" s="79"/>
      <c r="I92" s="170" t="s">
        <v>72</v>
      </c>
      <c r="J92" s="171">
        <f t="shared" si="23"/>
        <v>9100</v>
      </c>
      <c r="K92" s="79"/>
      <c r="L92" s="81">
        <v>44562</v>
      </c>
      <c r="M92" s="81">
        <v>44926</v>
      </c>
      <c r="N92" s="64" t="s">
        <v>25</v>
      </c>
      <c r="O92" s="44">
        <v>9100</v>
      </c>
      <c r="P92" s="51"/>
      <c r="Q92" s="2"/>
      <c r="R92" s="2"/>
      <c r="S92" s="289"/>
      <c r="T92" s="3"/>
      <c r="U92" s="3"/>
      <c r="V92" s="3"/>
      <c r="W92" s="3"/>
      <c r="X92" s="3"/>
      <c r="Y92" s="3"/>
      <c r="Z92" s="3"/>
      <c r="AA92" s="3"/>
      <c r="AB92" s="3"/>
      <c r="AC92" s="4"/>
    </row>
    <row r="93" spans="1:29" s="83" customFormat="1" ht="105" x14ac:dyDescent="0.25">
      <c r="A93" s="159"/>
      <c r="B93" s="75"/>
      <c r="C93" s="203" t="s">
        <v>203</v>
      </c>
      <c r="D93" s="197" t="s">
        <v>202</v>
      </c>
      <c r="E93" s="139" t="s">
        <v>101</v>
      </c>
      <c r="F93" s="138" t="s">
        <v>102</v>
      </c>
      <c r="G93" s="18" t="s">
        <v>49</v>
      </c>
      <c r="H93" s="79"/>
      <c r="I93" s="170" t="s">
        <v>72</v>
      </c>
      <c r="J93" s="171">
        <f>SUM(O93:AC93)</f>
        <v>27300</v>
      </c>
      <c r="K93" s="79"/>
      <c r="L93" s="81">
        <v>44927</v>
      </c>
      <c r="M93" s="81">
        <v>45291</v>
      </c>
      <c r="N93" s="64" t="s">
        <v>26</v>
      </c>
      <c r="O93" s="44"/>
      <c r="P93" s="47">
        <v>27300</v>
      </c>
      <c r="Q93" s="47"/>
      <c r="R93" s="2"/>
      <c r="S93" s="2"/>
      <c r="T93" s="3"/>
      <c r="U93" s="3"/>
      <c r="V93" s="3"/>
      <c r="W93" s="3"/>
      <c r="X93" s="3"/>
      <c r="Y93" s="3"/>
      <c r="Z93" s="3"/>
      <c r="AA93" s="3"/>
      <c r="AB93" s="3"/>
      <c r="AC93" s="4"/>
    </row>
    <row r="94" spans="1:29" s="132" customFormat="1" ht="90" x14ac:dyDescent="0.25">
      <c r="A94" s="159"/>
      <c r="B94" s="75"/>
      <c r="C94" s="202" t="s">
        <v>117</v>
      </c>
      <c r="D94" s="80" t="s">
        <v>118</v>
      </c>
      <c r="E94" s="40" t="s">
        <v>74</v>
      </c>
      <c r="F94" s="40" t="s">
        <v>80</v>
      </c>
      <c r="G94" s="40" t="s">
        <v>76</v>
      </c>
      <c r="H94" s="79"/>
      <c r="I94" s="170" t="s">
        <v>72</v>
      </c>
      <c r="J94" s="171">
        <f>SUM(O94:AC94)</f>
        <v>26741</v>
      </c>
      <c r="K94" s="79"/>
      <c r="L94" s="81">
        <v>44927</v>
      </c>
      <c r="M94" s="81">
        <v>45291</v>
      </c>
      <c r="N94" s="64" t="s">
        <v>26</v>
      </c>
      <c r="O94" s="44"/>
      <c r="P94" s="47">
        <v>26741</v>
      </c>
      <c r="Q94" s="51"/>
      <c r="R94" s="289"/>
      <c r="S94" s="33"/>
      <c r="T94" s="42"/>
      <c r="U94" s="42"/>
      <c r="V94" s="42"/>
      <c r="W94" s="42"/>
      <c r="X94" s="42"/>
      <c r="Y94" s="42"/>
      <c r="Z94" s="42"/>
      <c r="AA94" s="42"/>
      <c r="AB94" s="42"/>
      <c r="AC94" s="43"/>
    </row>
    <row r="95" spans="1:29" s="83" customFormat="1" ht="90" x14ac:dyDescent="0.25">
      <c r="A95" s="159"/>
      <c r="B95" s="75"/>
      <c r="C95" s="203" t="s">
        <v>244</v>
      </c>
      <c r="D95" s="197" t="s">
        <v>241</v>
      </c>
      <c r="E95" s="139" t="s">
        <v>74</v>
      </c>
      <c r="F95" s="138" t="s">
        <v>80</v>
      </c>
      <c r="G95" s="18" t="s">
        <v>76</v>
      </c>
      <c r="H95" s="79"/>
      <c r="I95" s="170" t="s">
        <v>72</v>
      </c>
      <c r="J95" s="171">
        <f t="shared" si="23"/>
        <v>19500</v>
      </c>
      <c r="K95" s="79"/>
      <c r="L95" s="81">
        <v>44927</v>
      </c>
      <c r="M95" s="81">
        <v>45291</v>
      </c>
      <c r="N95" s="64" t="s">
        <v>26</v>
      </c>
      <c r="O95" s="41"/>
      <c r="P95" s="51">
        <v>19500</v>
      </c>
      <c r="Q95" s="47"/>
      <c r="R95" s="2"/>
      <c r="S95" s="289"/>
      <c r="T95" s="3"/>
      <c r="U95" s="3"/>
      <c r="V95" s="3"/>
      <c r="W95" s="3"/>
      <c r="X95" s="3"/>
      <c r="Y95" s="3"/>
      <c r="Z95" s="3"/>
      <c r="AA95" s="3"/>
      <c r="AB95" s="3"/>
      <c r="AC95" s="4"/>
    </row>
    <row r="96" spans="1:29" s="132" customFormat="1" ht="90" x14ac:dyDescent="0.25">
      <c r="A96" s="159"/>
      <c r="B96" s="75"/>
      <c r="C96" s="130" t="s">
        <v>123</v>
      </c>
      <c r="D96" s="80" t="s">
        <v>124</v>
      </c>
      <c r="E96" s="40" t="s">
        <v>74</v>
      </c>
      <c r="F96" s="40" t="s">
        <v>80</v>
      </c>
      <c r="G96" s="40" t="s">
        <v>76</v>
      </c>
      <c r="H96" s="79"/>
      <c r="I96" s="170" t="s">
        <v>72</v>
      </c>
      <c r="J96" s="171">
        <f t="shared" si="23"/>
        <v>68900</v>
      </c>
      <c r="K96" s="79"/>
      <c r="L96" s="81">
        <v>44927</v>
      </c>
      <c r="M96" s="81">
        <v>45291</v>
      </c>
      <c r="N96" s="131" t="s">
        <v>26</v>
      </c>
      <c r="O96" s="41"/>
      <c r="P96" s="51">
        <v>68900</v>
      </c>
      <c r="Q96" s="51"/>
      <c r="R96" s="33"/>
      <c r="S96" s="289"/>
      <c r="T96" s="42"/>
      <c r="U96" s="42"/>
      <c r="V96" s="42"/>
      <c r="W96" s="42"/>
      <c r="X96" s="42"/>
      <c r="Y96" s="42"/>
      <c r="Z96" s="42"/>
      <c r="AA96" s="42"/>
      <c r="AB96" s="42"/>
      <c r="AC96" s="43"/>
    </row>
    <row r="97" spans="1:29" s="83" customFormat="1" ht="90" x14ac:dyDescent="0.25">
      <c r="A97" s="159"/>
      <c r="B97" s="75"/>
      <c r="C97" s="78" t="s">
        <v>72</v>
      </c>
      <c r="D97" s="93" t="s">
        <v>223</v>
      </c>
      <c r="E97" s="18" t="s">
        <v>74</v>
      </c>
      <c r="F97" s="77" t="s">
        <v>80</v>
      </c>
      <c r="G97" s="78" t="s">
        <v>76</v>
      </c>
      <c r="H97" s="79"/>
      <c r="I97" s="170" t="s">
        <v>72</v>
      </c>
      <c r="J97" s="171">
        <f>SUM(O97:AC97)</f>
        <v>195000</v>
      </c>
      <c r="K97" s="79"/>
      <c r="L97" s="81">
        <v>44927</v>
      </c>
      <c r="M97" s="81">
        <v>45291</v>
      </c>
      <c r="N97" s="82" t="s">
        <v>26</v>
      </c>
      <c r="O97" s="1"/>
      <c r="P97" s="33">
        <v>195000</v>
      </c>
      <c r="Q97" s="47"/>
      <c r="R97" s="2"/>
      <c r="S97" s="2"/>
      <c r="T97" s="3"/>
      <c r="U97" s="3"/>
      <c r="V97" s="3"/>
      <c r="W97" s="3"/>
      <c r="X97" s="3"/>
      <c r="Y97" s="3"/>
      <c r="Z97" s="3"/>
      <c r="AA97" s="3"/>
      <c r="AB97" s="3"/>
      <c r="AC97" s="4"/>
    </row>
    <row r="98" spans="1:29" s="132" customFormat="1" ht="90" x14ac:dyDescent="0.25">
      <c r="A98" s="159"/>
      <c r="B98" s="75"/>
      <c r="C98" s="130" t="s">
        <v>72</v>
      </c>
      <c r="D98" s="80" t="s">
        <v>209</v>
      </c>
      <c r="E98" s="40" t="s">
        <v>74</v>
      </c>
      <c r="F98" s="40" t="s">
        <v>75</v>
      </c>
      <c r="G98" s="40" t="s">
        <v>76</v>
      </c>
      <c r="H98" s="79"/>
      <c r="I98" s="170" t="s">
        <v>72</v>
      </c>
      <c r="J98" s="171">
        <f t="shared" ref="J98:J100" si="24">SUM(O98:AC98)</f>
        <v>45000</v>
      </c>
      <c r="K98" s="79"/>
      <c r="L98" s="81">
        <v>44927</v>
      </c>
      <c r="M98" s="81">
        <v>46387</v>
      </c>
      <c r="N98" s="131" t="s">
        <v>26</v>
      </c>
      <c r="O98" s="41"/>
      <c r="P98" s="51">
        <v>14500</v>
      </c>
      <c r="Q98" s="51">
        <v>14500</v>
      </c>
      <c r="R98" s="33">
        <v>8000</v>
      </c>
      <c r="S98" s="33">
        <v>8000</v>
      </c>
      <c r="T98" s="42"/>
      <c r="U98" s="42"/>
      <c r="V98" s="42"/>
      <c r="W98" s="42"/>
      <c r="X98" s="42"/>
      <c r="Y98" s="42"/>
      <c r="Z98" s="42"/>
      <c r="AA98" s="42"/>
      <c r="AB98" s="42"/>
      <c r="AC98" s="43"/>
    </row>
    <row r="99" spans="1:29" s="132" customFormat="1" ht="90" x14ac:dyDescent="0.25">
      <c r="A99" s="159"/>
      <c r="B99" s="75"/>
      <c r="C99" s="130" t="s">
        <v>72</v>
      </c>
      <c r="D99" s="80" t="s">
        <v>207</v>
      </c>
      <c r="E99" s="40" t="s">
        <v>77</v>
      </c>
      <c r="F99" s="40" t="s">
        <v>78</v>
      </c>
      <c r="G99" s="40" t="s">
        <v>79</v>
      </c>
      <c r="H99" s="79"/>
      <c r="I99" s="170" t="s">
        <v>72</v>
      </c>
      <c r="J99" s="171">
        <f t="shared" si="24"/>
        <v>25350</v>
      </c>
      <c r="K99" s="79"/>
      <c r="L99" s="81">
        <v>44927</v>
      </c>
      <c r="M99" s="81">
        <v>46387</v>
      </c>
      <c r="N99" s="131" t="s">
        <v>26</v>
      </c>
      <c r="O99" s="41"/>
      <c r="P99" s="51">
        <v>7000</v>
      </c>
      <c r="Q99" s="51">
        <v>7000</v>
      </c>
      <c r="R99" s="33">
        <v>5675</v>
      </c>
      <c r="S99" s="33">
        <v>5675</v>
      </c>
      <c r="T99" s="42"/>
      <c r="U99" s="42"/>
      <c r="V99" s="42"/>
      <c r="W99" s="42"/>
      <c r="X99" s="42"/>
      <c r="Y99" s="42"/>
      <c r="Z99" s="42"/>
      <c r="AA99" s="42"/>
      <c r="AB99" s="42"/>
      <c r="AC99" s="43"/>
    </row>
    <row r="100" spans="1:29" s="132" customFormat="1" ht="90" x14ac:dyDescent="0.25">
      <c r="A100" s="159"/>
      <c r="B100" s="75"/>
      <c r="C100" s="130" t="s">
        <v>72</v>
      </c>
      <c r="D100" s="80" t="s">
        <v>206</v>
      </c>
      <c r="E100" s="40" t="s">
        <v>74</v>
      </c>
      <c r="F100" s="40" t="s">
        <v>80</v>
      </c>
      <c r="G100" s="40" t="s">
        <v>76</v>
      </c>
      <c r="H100" s="79"/>
      <c r="I100" s="170" t="s">
        <v>72</v>
      </c>
      <c r="J100" s="171">
        <f t="shared" si="24"/>
        <v>677734</v>
      </c>
      <c r="K100" s="79"/>
      <c r="L100" s="81">
        <v>44927</v>
      </c>
      <c r="M100" s="81">
        <v>46387</v>
      </c>
      <c r="N100" s="131" t="s">
        <v>26</v>
      </c>
      <c r="O100" s="41"/>
      <c r="P100" s="51">
        <v>17000</v>
      </c>
      <c r="Q100" s="51">
        <v>17000</v>
      </c>
      <c r="R100" s="33">
        <v>321867</v>
      </c>
      <c r="S100" s="33">
        <v>321867</v>
      </c>
      <c r="T100" s="42"/>
      <c r="U100" s="42"/>
      <c r="V100" s="42"/>
      <c r="W100" s="42"/>
      <c r="X100" s="42"/>
      <c r="Y100" s="42"/>
      <c r="Z100" s="42"/>
      <c r="AA100" s="42"/>
      <c r="AB100" s="42"/>
      <c r="AC100" s="43"/>
    </row>
    <row r="101" spans="1:29" s="83" customFormat="1" ht="105" x14ac:dyDescent="0.25">
      <c r="A101" s="159"/>
      <c r="B101" s="75"/>
      <c r="C101" s="130" t="s">
        <v>72</v>
      </c>
      <c r="D101" s="80" t="s">
        <v>84</v>
      </c>
      <c r="E101" s="18" t="s">
        <v>85</v>
      </c>
      <c r="F101" s="18" t="s">
        <v>86</v>
      </c>
      <c r="G101" s="18" t="s">
        <v>87</v>
      </c>
      <c r="H101" s="79"/>
      <c r="I101" s="170" t="s">
        <v>72</v>
      </c>
      <c r="J101" s="171">
        <f t="shared" ref="J101" si="25">SUM(O101:AC101)</f>
        <v>13000</v>
      </c>
      <c r="K101" s="79"/>
      <c r="L101" s="81">
        <v>45658</v>
      </c>
      <c r="M101" s="81">
        <v>46022</v>
      </c>
      <c r="N101" s="64" t="s">
        <v>26</v>
      </c>
      <c r="O101" s="41"/>
      <c r="P101" s="2"/>
      <c r="Q101" s="2"/>
      <c r="R101" s="2">
        <v>13000</v>
      </c>
      <c r="S101" s="2"/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s="132" customFormat="1" ht="90" x14ac:dyDescent="0.25">
      <c r="A102" s="159"/>
      <c r="B102" s="75"/>
      <c r="C102" s="130" t="s">
        <v>72</v>
      </c>
      <c r="D102" s="80" t="s">
        <v>206</v>
      </c>
      <c r="E102" s="40" t="s">
        <v>74</v>
      </c>
      <c r="F102" s="40" t="s">
        <v>132</v>
      </c>
      <c r="G102" s="40" t="s">
        <v>76</v>
      </c>
      <c r="H102" s="79"/>
      <c r="I102" s="170" t="s">
        <v>72</v>
      </c>
      <c r="J102" s="171">
        <f t="shared" ref="J102" si="26">SUM(O102:AC102)</f>
        <v>3490520</v>
      </c>
      <c r="K102" s="79"/>
      <c r="L102" s="81">
        <v>46388</v>
      </c>
      <c r="M102" s="81">
        <v>50040</v>
      </c>
      <c r="N102" s="131" t="s">
        <v>27</v>
      </c>
      <c r="O102" s="41"/>
      <c r="P102" s="33"/>
      <c r="Q102" s="33"/>
      <c r="R102" s="33"/>
      <c r="S102" s="33"/>
      <c r="T102" s="42">
        <v>349052</v>
      </c>
      <c r="U102" s="42">
        <v>349052</v>
      </c>
      <c r="V102" s="42">
        <v>349052</v>
      </c>
      <c r="W102" s="42">
        <v>349052</v>
      </c>
      <c r="X102" s="42">
        <v>349052</v>
      </c>
      <c r="Y102" s="42">
        <v>349052</v>
      </c>
      <c r="Z102" s="42">
        <v>349052</v>
      </c>
      <c r="AA102" s="42">
        <v>349052</v>
      </c>
      <c r="AB102" s="42">
        <v>349052</v>
      </c>
      <c r="AC102" s="43">
        <v>349052</v>
      </c>
    </row>
    <row r="103" spans="1:29" s="132" customFormat="1" ht="90" x14ac:dyDescent="0.25">
      <c r="A103" s="159"/>
      <c r="B103" s="75"/>
      <c r="C103" s="130" t="s">
        <v>72</v>
      </c>
      <c r="D103" s="80" t="s">
        <v>207</v>
      </c>
      <c r="E103" s="40" t="s">
        <v>77</v>
      </c>
      <c r="F103" s="40" t="s">
        <v>78</v>
      </c>
      <c r="G103" s="40" t="s">
        <v>79</v>
      </c>
      <c r="H103" s="79"/>
      <c r="I103" s="170" t="s">
        <v>72</v>
      </c>
      <c r="J103" s="171">
        <f t="shared" ref="J103" si="27">SUM(O103:AC103)</f>
        <v>56750</v>
      </c>
      <c r="K103" s="79"/>
      <c r="L103" s="81">
        <v>46388</v>
      </c>
      <c r="M103" s="81">
        <v>50040</v>
      </c>
      <c r="N103" s="131" t="s">
        <v>27</v>
      </c>
      <c r="O103" s="41"/>
      <c r="P103" s="33"/>
      <c r="Q103" s="33"/>
      <c r="R103" s="33"/>
      <c r="S103" s="33"/>
      <c r="T103" s="42">
        <v>5675</v>
      </c>
      <c r="U103" s="42">
        <v>5675</v>
      </c>
      <c r="V103" s="42">
        <v>5675</v>
      </c>
      <c r="W103" s="42">
        <v>5675</v>
      </c>
      <c r="X103" s="42">
        <v>5675</v>
      </c>
      <c r="Y103" s="42">
        <v>5675</v>
      </c>
      <c r="Z103" s="42">
        <v>5675</v>
      </c>
      <c r="AA103" s="42">
        <v>5675</v>
      </c>
      <c r="AB103" s="42">
        <v>5675</v>
      </c>
      <c r="AC103" s="43">
        <v>5675</v>
      </c>
    </row>
    <row r="104" spans="1:29" s="132" customFormat="1" ht="90" x14ac:dyDescent="0.25">
      <c r="A104" s="159"/>
      <c r="B104" s="75"/>
      <c r="C104" s="130" t="s">
        <v>72</v>
      </c>
      <c r="D104" s="80" t="s">
        <v>51</v>
      </c>
      <c r="E104" s="40" t="s">
        <v>74</v>
      </c>
      <c r="F104" s="40" t="s">
        <v>80</v>
      </c>
      <c r="G104" s="40" t="s">
        <v>76</v>
      </c>
      <c r="H104" s="79"/>
      <c r="I104" s="170" t="s">
        <v>72</v>
      </c>
      <c r="J104" s="171">
        <f t="shared" ref="J104" si="28">SUM(O104:AC104)</f>
        <v>313475</v>
      </c>
      <c r="K104" s="79"/>
      <c r="L104" s="81">
        <v>46388</v>
      </c>
      <c r="M104" s="81">
        <v>50040</v>
      </c>
      <c r="N104" s="131" t="s">
        <v>27</v>
      </c>
      <c r="O104" s="41"/>
      <c r="P104" s="33"/>
      <c r="Q104" s="33"/>
      <c r="R104" s="33"/>
      <c r="S104" s="33"/>
      <c r="T104" s="42">
        <v>27140</v>
      </c>
      <c r="U104" s="42">
        <v>29945</v>
      </c>
      <c r="V104" s="42">
        <v>29945</v>
      </c>
      <c r="W104" s="42">
        <v>31815</v>
      </c>
      <c r="X104" s="42">
        <v>24335</v>
      </c>
      <c r="Y104" s="42">
        <v>50515</v>
      </c>
      <c r="Z104" s="42">
        <v>29945</v>
      </c>
      <c r="AA104" s="42">
        <v>29945</v>
      </c>
      <c r="AB104" s="42">
        <v>29945</v>
      </c>
      <c r="AC104" s="43">
        <v>29945</v>
      </c>
    </row>
    <row r="105" spans="1:29" s="83" customFormat="1" ht="105" x14ac:dyDescent="0.25">
      <c r="A105" s="159"/>
      <c r="B105" s="75"/>
      <c r="C105" s="130" t="s">
        <v>72</v>
      </c>
      <c r="D105" s="80" t="s">
        <v>84</v>
      </c>
      <c r="E105" s="18" t="s">
        <v>85</v>
      </c>
      <c r="F105" s="18" t="s">
        <v>86</v>
      </c>
      <c r="G105" s="18" t="s">
        <v>87</v>
      </c>
      <c r="H105" s="79"/>
      <c r="I105" s="170" t="s">
        <v>72</v>
      </c>
      <c r="J105" s="171">
        <f t="shared" ref="J105" si="29">SUM(O105:AC105)</f>
        <v>80000</v>
      </c>
      <c r="K105" s="79"/>
      <c r="L105" s="81">
        <v>46388</v>
      </c>
      <c r="M105" s="81">
        <v>50040</v>
      </c>
      <c r="N105" s="131" t="s">
        <v>27</v>
      </c>
      <c r="O105" s="1"/>
      <c r="P105" s="2"/>
      <c r="Q105" s="2"/>
      <c r="R105" s="2"/>
      <c r="S105" s="2"/>
      <c r="T105" s="3">
        <v>8000</v>
      </c>
      <c r="U105" s="3">
        <v>8000</v>
      </c>
      <c r="V105" s="3">
        <v>8000</v>
      </c>
      <c r="W105" s="3">
        <v>8000</v>
      </c>
      <c r="X105" s="3">
        <v>8000</v>
      </c>
      <c r="Y105" s="3">
        <v>8000</v>
      </c>
      <c r="Z105" s="3">
        <v>8000</v>
      </c>
      <c r="AA105" s="3">
        <v>8000</v>
      </c>
      <c r="AB105" s="3">
        <v>8000</v>
      </c>
      <c r="AC105" s="4">
        <v>8000</v>
      </c>
    </row>
    <row r="106" spans="1:29" s="83" customFormat="1" ht="90" x14ac:dyDescent="0.25">
      <c r="A106" s="159"/>
      <c r="B106" s="75"/>
      <c r="C106" s="130" t="s">
        <v>72</v>
      </c>
      <c r="D106" s="133" t="s">
        <v>88</v>
      </c>
      <c r="E106" s="40" t="s">
        <v>74</v>
      </c>
      <c r="F106" s="40" t="s">
        <v>80</v>
      </c>
      <c r="G106" s="40" t="s">
        <v>76</v>
      </c>
      <c r="H106" s="79"/>
      <c r="I106" s="170" t="s">
        <v>72</v>
      </c>
      <c r="J106" s="171">
        <f t="shared" ref="J106" si="30">SUM(O106:AC106)</f>
        <v>30000</v>
      </c>
      <c r="K106" s="79"/>
      <c r="L106" s="81">
        <v>46388</v>
      </c>
      <c r="M106" s="81">
        <v>50040</v>
      </c>
      <c r="N106" s="131" t="s">
        <v>27</v>
      </c>
      <c r="O106" s="1"/>
      <c r="P106" s="2"/>
      <c r="Q106" s="2"/>
      <c r="R106" s="2"/>
      <c r="S106" s="2"/>
      <c r="T106" s="3">
        <v>3000</v>
      </c>
      <c r="U106" s="3">
        <v>3000</v>
      </c>
      <c r="V106" s="3">
        <v>3000</v>
      </c>
      <c r="W106" s="3">
        <v>3000</v>
      </c>
      <c r="X106" s="3">
        <v>3000</v>
      </c>
      <c r="Y106" s="3">
        <v>3000</v>
      </c>
      <c r="Z106" s="3">
        <v>3000</v>
      </c>
      <c r="AA106" s="3">
        <v>3000</v>
      </c>
      <c r="AB106" s="3">
        <v>3000</v>
      </c>
      <c r="AC106" s="4">
        <v>3000</v>
      </c>
    </row>
    <row r="107" spans="1:29" s="132" customFormat="1" ht="90" x14ac:dyDescent="0.25">
      <c r="A107" s="159"/>
      <c r="B107" s="75"/>
      <c r="C107" s="130" t="s">
        <v>119</v>
      </c>
      <c r="D107" s="80" t="s">
        <v>125</v>
      </c>
      <c r="E107" s="40" t="s">
        <v>74</v>
      </c>
      <c r="F107" s="40" t="s">
        <v>80</v>
      </c>
      <c r="G107" s="40" t="s">
        <v>76</v>
      </c>
      <c r="H107" s="79"/>
      <c r="I107" s="170" t="s">
        <v>72</v>
      </c>
      <c r="J107" s="171">
        <f t="shared" ref="J107:J108" si="31">SUM(O107:AC107)</f>
        <v>39270</v>
      </c>
      <c r="K107" s="79"/>
      <c r="L107" s="81">
        <v>46753</v>
      </c>
      <c r="M107" s="81">
        <v>47118</v>
      </c>
      <c r="N107" s="131" t="s">
        <v>27</v>
      </c>
      <c r="O107" s="41"/>
      <c r="P107" s="33"/>
      <c r="Q107" s="33"/>
      <c r="R107" s="33"/>
      <c r="S107" s="33"/>
      <c r="T107" s="42"/>
      <c r="U107" s="42">
        <v>39270</v>
      </c>
      <c r="V107" s="42"/>
      <c r="W107" s="42"/>
      <c r="X107" s="42"/>
      <c r="Y107" s="42"/>
      <c r="Z107" s="42"/>
      <c r="AA107" s="42"/>
      <c r="AB107" s="42"/>
      <c r="AC107" s="43"/>
    </row>
    <row r="108" spans="1:29" s="132" customFormat="1" ht="90" x14ac:dyDescent="0.25">
      <c r="A108" s="159"/>
      <c r="B108" s="75"/>
      <c r="C108" s="202" t="s">
        <v>128</v>
      </c>
      <c r="D108" s="80" t="s">
        <v>129</v>
      </c>
      <c r="E108" s="40" t="s">
        <v>74</v>
      </c>
      <c r="F108" s="40" t="s">
        <v>80</v>
      </c>
      <c r="G108" s="40" t="s">
        <v>76</v>
      </c>
      <c r="H108" s="79"/>
      <c r="I108" s="170" t="s">
        <v>72</v>
      </c>
      <c r="J108" s="171">
        <f t="shared" si="31"/>
        <v>23375</v>
      </c>
      <c r="K108" s="79"/>
      <c r="L108" s="81">
        <v>47484</v>
      </c>
      <c r="M108" s="81">
        <v>47848</v>
      </c>
      <c r="N108" s="131" t="s">
        <v>27</v>
      </c>
      <c r="O108" s="41"/>
      <c r="P108" s="33"/>
      <c r="Q108" s="33"/>
      <c r="R108" s="33"/>
      <c r="S108" s="33"/>
      <c r="T108" s="42"/>
      <c r="U108" s="42"/>
      <c r="V108" s="42"/>
      <c r="W108" s="42">
        <v>23375</v>
      </c>
      <c r="X108" s="42"/>
      <c r="Y108" s="42"/>
      <c r="Z108" s="42"/>
      <c r="AA108" s="42"/>
      <c r="AB108" s="42"/>
      <c r="AC108" s="43"/>
    </row>
    <row r="109" spans="1:29" x14ac:dyDescent="0.25">
      <c r="A109" s="156"/>
      <c r="B109" s="72" t="s">
        <v>2</v>
      </c>
      <c r="C109" s="68"/>
      <c r="D109" s="68"/>
      <c r="E109" s="68"/>
      <c r="F109" s="68"/>
      <c r="G109" s="68"/>
      <c r="H109" s="73"/>
      <c r="I109" s="169"/>
      <c r="J109" s="169"/>
      <c r="K109" s="73"/>
      <c r="L109" s="70"/>
      <c r="M109" s="70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90"/>
    </row>
    <row r="110" spans="1:29" x14ac:dyDescent="0.25">
      <c r="A110" s="159"/>
      <c r="B110" s="56"/>
      <c r="C110" s="112"/>
      <c r="D110" s="57"/>
      <c r="E110" s="18"/>
      <c r="F110" s="18"/>
      <c r="G110" s="18"/>
      <c r="H110" s="62"/>
      <c r="I110" s="170"/>
      <c r="J110" s="171"/>
      <c r="K110" s="62"/>
      <c r="L110" s="63"/>
      <c r="M110" s="63"/>
      <c r="N110" s="64"/>
      <c r="O110" s="1"/>
      <c r="P110" s="2"/>
      <c r="Q110" s="2"/>
      <c r="R110" s="2"/>
      <c r="S110" s="2"/>
      <c r="T110" s="3"/>
      <c r="U110" s="3"/>
      <c r="V110" s="3"/>
      <c r="W110" s="3"/>
      <c r="X110" s="3"/>
      <c r="Y110" s="3"/>
      <c r="Z110" s="3"/>
      <c r="AA110" s="3"/>
      <c r="AB110" s="3"/>
      <c r="AC110" s="4"/>
    </row>
    <row r="111" spans="1:29" x14ac:dyDescent="0.25">
      <c r="A111" s="156"/>
      <c r="B111" s="72" t="s">
        <v>3</v>
      </c>
      <c r="C111" s="68"/>
      <c r="D111" s="68"/>
      <c r="E111" s="68"/>
      <c r="F111" s="68"/>
      <c r="G111" s="68"/>
      <c r="H111" s="73"/>
      <c r="I111" s="169"/>
      <c r="J111" s="180"/>
      <c r="K111" s="73"/>
      <c r="L111" s="70"/>
      <c r="M111" s="70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90"/>
    </row>
    <row r="112" spans="1:29" x14ac:dyDescent="0.25">
      <c r="A112" s="159"/>
      <c r="B112" s="56"/>
      <c r="C112" s="112"/>
      <c r="D112" s="57"/>
      <c r="E112" s="18"/>
      <c r="F112" s="18"/>
      <c r="G112" s="18"/>
      <c r="H112" s="62"/>
      <c r="I112" s="170"/>
      <c r="J112" s="171"/>
      <c r="K112" s="62"/>
      <c r="L112" s="63"/>
      <c r="M112" s="63"/>
      <c r="N112" s="64"/>
      <c r="O112" s="1"/>
      <c r="P112" s="2"/>
      <c r="Q112" s="2"/>
      <c r="R112" s="2"/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x14ac:dyDescent="0.25">
      <c r="A113" s="156"/>
      <c r="B113" s="73" t="s">
        <v>47</v>
      </c>
      <c r="C113" s="68"/>
      <c r="D113" s="68"/>
      <c r="E113" s="68"/>
      <c r="F113" s="68"/>
      <c r="G113" s="68"/>
      <c r="H113" s="73"/>
      <c r="I113" s="169"/>
      <c r="J113" s="169"/>
      <c r="K113" s="73"/>
      <c r="L113" s="70"/>
      <c r="M113" s="70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90"/>
    </row>
    <row r="114" spans="1:29" s="111" customFormat="1" x14ac:dyDescent="0.25">
      <c r="A114" s="283"/>
      <c r="B114" s="113" t="s">
        <v>1</v>
      </c>
      <c r="C114" s="114"/>
      <c r="D114" s="114"/>
      <c r="E114" s="114"/>
      <c r="F114" s="114"/>
      <c r="G114" s="114"/>
      <c r="H114" s="115"/>
      <c r="I114" s="177"/>
      <c r="J114" s="177"/>
      <c r="K114" s="115"/>
      <c r="L114" s="116"/>
      <c r="M114" s="116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8"/>
    </row>
    <row r="115" spans="1:29" s="83" customFormat="1" ht="135" x14ac:dyDescent="0.25">
      <c r="A115" s="159"/>
      <c r="B115" s="75"/>
      <c r="C115" s="78" t="s">
        <v>282</v>
      </c>
      <c r="D115" s="211" t="s">
        <v>259</v>
      </c>
      <c r="E115" s="18" t="s">
        <v>97</v>
      </c>
      <c r="F115" s="77" t="s">
        <v>98</v>
      </c>
      <c r="G115" s="78" t="s">
        <v>99</v>
      </c>
      <c r="H115" s="79"/>
      <c r="I115" s="170" t="s">
        <v>72</v>
      </c>
      <c r="J115" s="171">
        <f t="shared" ref="J115" si="32">SUM(O115:AC115)</f>
        <v>250</v>
      </c>
      <c r="K115" s="79"/>
      <c r="L115" s="81">
        <v>45658</v>
      </c>
      <c r="M115" s="81">
        <v>46022</v>
      </c>
      <c r="N115" s="82" t="s">
        <v>26</v>
      </c>
      <c r="O115" s="253"/>
      <c r="P115" s="2"/>
      <c r="Q115" s="2"/>
      <c r="R115" s="47">
        <v>250</v>
      </c>
      <c r="S115" s="2"/>
      <c r="T115" s="3"/>
      <c r="U115" s="3"/>
      <c r="V115" s="3"/>
      <c r="W115" s="3"/>
      <c r="X115" s="3"/>
      <c r="Y115" s="3"/>
      <c r="Z115" s="3"/>
      <c r="AA115" s="3"/>
      <c r="AB115" s="3"/>
      <c r="AC115" s="4"/>
    </row>
    <row r="116" spans="1:29" s="83" customFormat="1" ht="135" x14ac:dyDescent="0.25">
      <c r="A116" s="159"/>
      <c r="B116" s="75"/>
      <c r="C116" s="78" t="s">
        <v>260</v>
      </c>
      <c r="D116" s="211" t="s">
        <v>259</v>
      </c>
      <c r="E116" s="18" t="s">
        <v>97</v>
      </c>
      <c r="F116" s="77" t="s">
        <v>98</v>
      </c>
      <c r="G116" s="78" t="s">
        <v>99</v>
      </c>
      <c r="H116" s="79"/>
      <c r="I116" s="170" t="s">
        <v>72</v>
      </c>
      <c r="J116" s="171">
        <f t="shared" ref="J116" si="33">SUM(O116:AC116)</f>
        <v>250</v>
      </c>
      <c r="K116" s="79"/>
      <c r="L116" s="81">
        <v>45658</v>
      </c>
      <c r="M116" s="81">
        <v>46022</v>
      </c>
      <c r="N116" s="82" t="s">
        <v>26</v>
      </c>
      <c r="O116" s="253"/>
      <c r="P116" s="2"/>
      <c r="Q116" s="2"/>
      <c r="R116" s="47">
        <v>250</v>
      </c>
      <c r="S116" s="2"/>
      <c r="T116" s="3"/>
      <c r="U116" s="3"/>
      <c r="V116" s="3"/>
      <c r="W116" s="3"/>
      <c r="X116" s="3"/>
      <c r="Y116" s="3"/>
      <c r="Z116" s="3"/>
      <c r="AA116" s="3"/>
      <c r="AB116" s="3"/>
      <c r="AC116" s="4"/>
    </row>
    <row r="117" spans="1:29" s="83" customFormat="1" ht="135" x14ac:dyDescent="0.25">
      <c r="A117" s="159"/>
      <c r="B117" s="75"/>
      <c r="C117" s="78" t="s">
        <v>106</v>
      </c>
      <c r="D117" s="93" t="s">
        <v>213</v>
      </c>
      <c r="E117" s="18" t="s">
        <v>97</v>
      </c>
      <c r="F117" s="77" t="s">
        <v>98</v>
      </c>
      <c r="G117" s="78" t="s">
        <v>99</v>
      </c>
      <c r="H117" s="79"/>
      <c r="I117" s="170" t="s">
        <v>72</v>
      </c>
      <c r="J117" s="171">
        <f t="shared" ref="J117" si="34">SUM(O117:AC117)</f>
        <v>50000</v>
      </c>
      <c r="K117" s="79"/>
      <c r="L117" s="81">
        <v>47119</v>
      </c>
      <c r="M117" s="81">
        <v>47483</v>
      </c>
      <c r="N117" s="82" t="s">
        <v>27</v>
      </c>
      <c r="O117" s="1"/>
      <c r="P117" s="2"/>
      <c r="Q117" s="2"/>
      <c r="R117" s="2"/>
      <c r="S117" s="2"/>
      <c r="T117" s="3"/>
      <c r="U117" s="3"/>
      <c r="V117" s="3">
        <v>50000</v>
      </c>
      <c r="W117" s="3"/>
      <c r="X117" s="3"/>
      <c r="Y117" s="3"/>
      <c r="Z117" s="3"/>
      <c r="AA117" s="3"/>
      <c r="AB117" s="3"/>
      <c r="AC117" s="4"/>
    </row>
    <row r="118" spans="1:29" s="111" customFormat="1" x14ac:dyDescent="0.25">
      <c r="A118" s="283"/>
      <c r="B118" s="113" t="s">
        <v>2</v>
      </c>
      <c r="C118" s="114"/>
      <c r="D118" s="114"/>
      <c r="E118" s="114"/>
      <c r="F118" s="114"/>
      <c r="G118" s="114"/>
      <c r="H118" s="115"/>
      <c r="I118" s="177"/>
      <c r="J118" s="177"/>
      <c r="K118" s="115"/>
      <c r="L118" s="116"/>
      <c r="M118" s="116"/>
      <c r="N118" s="119"/>
      <c r="O118" s="115"/>
      <c r="P118" s="115"/>
      <c r="Q118" s="115"/>
      <c r="R118" s="115"/>
      <c r="S118" s="115"/>
      <c r="T118" s="115"/>
      <c r="U118" s="115"/>
      <c r="V118" s="115"/>
      <c r="W118" s="115"/>
      <c r="X118" s="115"/>
      <c r="Y118" s="115"/>
      <c r="Z118" s="115"/>
      <c r="AA118" s="115"/>
      <c r="AB118" s="115"/>
      <c r="AC118" s="118"/>
    </row>
    <row r="119" spans="1:29" s="83" customFormat="1" ht="105" x14ac:dyDescent="0.25">
      <c r="A119" s="159"/>
      <c r="B119" s="75"/>
      <c r="C119" s="312" t="s">
        <v>106</v>
      </c>
      <c r="D119" s="311" t="s">
        <v>211</v>
      </c>
      <c r="E119" s="18" t="s">
        <v>92</v>
      </c>
      <c r="F119" s="77" t="s">
        <v>93</v>
      </c>
      <c r="G119" s="78" t="s">
        <v>94</v>
      </c>
      <c r="H119" s="79"/>
      <c r="I119" s="170" t="s">
        <v>72</v>
      </c>
      <c r="J119" s="171">
        <f>SUM(O119:AC119)</f>
        <v>39000</v>
      </c>
      <c r="K119" s="79"/>
      <c r="L119" s="81">
        <v>44927</v>
      </c>
      <c r="M119" s="81">
        <v>45291</v>
      </c>
      <c r="N119" s="82" t="s">
        <v>26</v>
      </c>
      <c r="O119" s="253"/>
      <c r="P119" s="51">
        <v>39000</v>
      </c>
      <c r="Q119" s="2"/>
      <c r="R119" s="2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s="111" customFormat="1" x14ac:dyDescent="0.25">
      <c r="A120" s="283"/>
      <c r="B120" s="113" t="s">
        <v>3</v>
      </c>
      <c r="C120" s="114"/>
      <c r="D120" s="114"/>
      <c r="E120" s="114"/>
      <c r="F120" s="114"/>
      <c r="G120" s="114"/>
      <c r="H120" s="115"/>
      <c r="I120" s="177"/>
      <c r="J120" s="177"/>
      <c r="K120" s="115"/>
      <c r="L120" s="116"/>
      <c r="M120" s="116"/>
      <c r="N120" s="119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5"/>
      <c r="AA120" s="115"/>
      <c r="AB120" s="115"/>
      <c r="AC120" s="118"/>
    </row>
    <row r="121" spans="1:29" s="111" customFormat="1" ht="120" x14ac:dyDescent="0.25">
      <c r="A121" s="159"/>
      <c r="B121" s="56"/>
      <c r="C121" s="312" t="s">
        <v>106</v>
      </c>
      <c r="D121" s="311" t="s">
        <v>267</v>
      </c>
      <c r="E121" s="18" t="s">
        <v>103</v>
      </c>
      <c r="F121" s="77" t="s">
        <v>270</v>
      </c>
      <c r="G121" s="78" t="s">
        <v>269</v>
      </c>
      <c r="H121" s="18"/>
      <c r="I121" s="170" t="s">
        <v>72</v>
      </c>
      <c r="J121" s="171">
        <f>SUM(O121:AC121)</f>
        <v>3600</v>
      </c>
      <c r="K121" s="79"/>
      <c r="L121" s="81">
        <v>45658</v>
      </c>
      <c r="M121" s="81">
        <v>46022</v>
      </c>
      <c r="N121" s="82" t="s">
        <v>26</v>
      </c>
      <c r="O121" s="253"/>
      <c r="P121" s="47"/>
      <c r="Q121" s="135"/>
      <c r="R121" s="47">
        <v>3600</v>
      </c>
      <c r="S121" s="135"/>
      <c r="T121" s="136"/>
      <c r="U121" s="136"/>
      <c r="V121" s="136"/>
      <c r="W121" s="136"/>
      <c r="X121" s="136"/>
      <c r="Y121" s="136"/>
      <c r="Z121" s="136"/>
      <c r="AA121" s="136"/>
      <c r="AB121" s="136"/>
      <c r="AC121" s="137"/>
    </row>
    <row r="122" spans="1:29" s="111" customFormat="1" ht="120" x14ac:dyDescent="0.25">
      <c r="A122" s="159"/>
      <c r="B122" s="56"/>
      <c r="C122" s="133" t="s">
        <v>106</v>
      </c>
      <c r="D122" s="80" t="s">
        <v>276</v>
      </c>
      <c r="E122" s="18" t="s">
        <v>103</v>
      </c>
      <c r="F122" s="77" t="s">
        <v>270</v>
      </c>
      <c r="G122" s="78" t="s">
        <v>269</v>
      </c>
      <c r="H122" s="18"/>
      <c r="I122" s="170" t="s">
        <v>72</v>
      </c>
      <c r="J122" s="171">
        <f>SUM(O122:AC122)</f>
        <v>1750</v>
      </c>
      <c r="K122" s="79"/>
      <c r="L122" s="81">
        <v>45658</v>
      </c>
      <c r="M122" s="81">
        <v>46022</v>
      </c>
      <c r="N122" s="82" t="s">
        <v>26</v>
      </c>
      <c r="O122" s="1"/>
      <c r="P122" s="313"/>
      <c r="Q122" s="135"/>
      <c r="R122" s="47">
        <v>1750</v>
      </c>
      <c r="S122" s="135"/>
      <c r="T122" s="136"/>
      <c r="U122" s="136"/>
      <c r="V122" s="136"/>
      <c r="W122" s="136"/>
      <c r="X122" s="136"/>
      <c r="Y122" s="136"/>
      <c r="Z122" s="136"/>
      <c r="AA122" s="136"/>
      <c r="AB122" s="136"/>
      <c r="AC122" s="137"/>
    </row>
    <row r="123" spans="1:29" x14ac:dyDescent="0.25">
      <c r="A123" s="156"/>
      <c r="B123" s="73" t="s">
        <v>48</v>
      </c>
      <c r="C123" s="68"/>
      <c r="D123" s="68"/>
      <c r="E123" s="68"/>
      <c r="F123" s="68"/>
      <c r="G123" s="68"/>
      <c r="H123" s="73"/>
      <c r="I123" s="169"/>
      <c r="J123" s="169"/>
      <c r="K123" s="73"/>
      <c r="L123" s="70"/>
      <c r="M123" s="70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90"/>
    </row>
    <row r="124" spans="1:29" s="111" customFormat="1" x14ac:dyDescent="0.25">
      <c r="A124" s="283"/>
      <c r="B124" s="113" t="s">
        <v>1</v>
      </c>
      <c r="C124" s="114"/>
      <c r="D124" s="114"/>
      <c r="E124" s="114"/>
      <c r="F124" s="114"/>
      <c r="G124" s="114"/>
      <c r="H124" s="115"/>
      <c r="I124" s="177"/>
      <c r="J124" s="177"/>
      <c r="K124" s="115"/>
      <c r="L124" s="116"/>
      <c r="M124" s="116"/>
      <c r="N124" s="115"/>
      <c r="O124" s="115"/>
      <c r="P124" s="115"/>
      <c r="Q124" s="115"/>
      <c r="R124" s="115"/>
      <c r="S124" s="115"/>
      <c r="T124" s="115"/>
      <c r="U124" s="115"/>
      <c r="V124" s="115"/>
      <c r="W124" s="115"/>
      <c r="X124" s="115"/>
      <c r="Y124" s="115"/>
      <c r="Z124" s="115"/>
      <c r="AA124" s="115"/>
      <c r="AB124" s="115"/>
      <c r="AC124" s="118"/>
    </row>
    <row r="125" spans="1:29" s="83" customFormat="1" ht="135" x14ac:dyDescent="0.25">
      <c r="A125" s="159"/>
      <c r="B125" s="75"/>
      <c r="C125" s="76" t="s">
        <v>95</v>
      </c>
      <c r="D125" s="93" t="s">
        <v>96</v>
      </c>
      <c r="E125" s="18" t="s">
        <v>97</v>
      </c>
      <c r="F125" s="18" t="s">
        <v>98</v>
      </c>
      <c r="G125" s="18" t="s">
        <v>268</v>
      </c>
      <c r="H125" s="79"/>
      <c r="I125" s="170" t="s">
        <v>72</v>
      </c>
      <c r="J125" s="171">
        <f t="shared" ref="J125" si="35">SUM(O125:AC125)</f>
        <v>8509</v>
      </c>
      <c r="K125" s="79"/>
      <c r="L125" s="81">
        <v>44927</v>
      </c>
      <c r="M125" s="81">
        <v>45291</v>
      </c>
      <c r="N125" s="82" t="s">
        <v>26</v>
      </c>
      <c r="O125" s="44"/>
      <c r="P125" s="51">
        <v>8509</v>
      </c>
      <c r="Q125" s="2"/>
      <c r="R125" s="2"/>
      <c r="S125" s="2"/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111" customFormat="1" x14ac:dyDescent="0.25">
      <c r="A126" s="283"/>
      <c r="B126" s="113" t="s">
        <v>2</v>
      </c>
      <c r="C126" s="114"/>
      <c r="D126" s="114"/>
      <c r="E126" s="114"/>
      <c r="F126" s="114"/>
      <c r="G126" s="114"/>
      <c r="H126" s="115"/>
      <c r="I126" s="177"/>
      <c r="J126" s="177"/>
      <c r="K126" s="115"/>
      <c r="L126" s="116"/>
      <c r="M126" s="116"/>
      <c r="N126" s="119"/>
      <c r="O126" s="115"/>
      <c r="P126" s="115"/>
      <c r="Q126" s="115"/>
      <c r="R126" s="115"/>
      <c r="S126" s="115"/>
      <c r="T126" s="115"/>
      <c r="U126" s="115"/>
      <c r="V126" s="115"/>
      <c r="W126" s="115"/>
      <c r="X126" s="115"/>
      <c r="Y126" s="115"/>
      <c r="Z126" s="115"/>
      <c r="AA126" s="115"/>
      <c r="AB126" s="115"/>
      <c r="AC126" s="118"/>
    </row>
    <row r="127" spans="1:29" s="83" customFormat="1" x14ac:dyDescent="0.25">
      <c r="A127" s="159"/>
      <c r="B127" s="75"/>
      <c r="C127" s="76"/>
      <c r="D127" s="78"/>
      <c r="E127" s="18"/>
      <c r="F127" s="77"/>
      <c r="G127" s="78"/>
      <c r="H127" s="79"/>
      <c r="I127" s="170"/>
      <c r="J127" s="171"/>
      <c r="K127" s="79"/>
      <c r="L127" s="81"/>
      <c r="M127" s="81"/>
      <c r="N127" s="82"/>
      <c r="O127" s="1"/>
      <c r="P127" s="2"/>
      <c r="Q127" s="2"/>
      <c r="R127" s="2"/>
      <c r="S127" s="2"/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111" customFormat="1" x14ac:dyDescent="0.25">
      <c r="A128" s="283"/>
      <c r="B128" s="113" t="s">
        <v>3</v>
      </c>
      <c r="C128" s="114"/>
      <c r="D128" s="114"/>
      <c r="E128" s="114"/>
      <c r="F128" s="114"/>
      <c r="G128" s="114"/>
      <c r="H128" s="115"/>
      <c r="I128" s="177"/>
      <c r="J128" s="177"/>
      <c r="K128" s="115"/>
      <c r="L128" s="116"/>
      <c r="M128" s="116"/>
      <c r="N128" s="119"/>
      <c r="O128" s="115"/>
      <c r="P128" s="115"/>
      <c r="Q128" s="115"/>
      <c r="R128" s="115"/>
      <c r="S128" s="115"/>
      <c r="T128" s="115"/>
      <c r="U128" s="115"/>
      <c r="V128" s="115"/>
      <c r="W128" s="115"/>
      <c r="X128" s="115"/>
      <c r="Y128" s="115"/>
      <c r="Z128" s="115"/>
      <c r="AA128" s="115"/>
      <c r="AB128" s="115"/>
      <c r="AC128" s="118"/>
    </row>
    <row r="129" spans="1:29" s="111" customFormat="1" ht="120" x14ac:dyDescent="0.25">
      <c r="A129" s="281"/>
      <c r="B129" s="255"/>
      <c r="C129" s="133" t="s">
        <v>265</v>
      </c>
      <c r="D129" s="80" t="s">
        <v>266</v>
      </c>
      <c r="E129" s="18" t="s">
        <v>103</v>
      </c>
      <c r="F129" s="18" t="s">
        <v>271</v>
      </c>
      <c r="G129" s="18" t="s">
        <v>105</v>
      </c>
      <c r="H129" s="256"/>
      <c r="I129" s="257" t="s">
        <v>72</v>
      </c>
      <c r="J129" s="320">
        <f>SUM(O129:AC129)</f>
        <v>1080</v>
      </c>
      <c r="K129" s="256"/>
      <c r="L129" s="81">
        <v>45658</v>
      </c>
      <c r="M129" s="81">
        <v>46022</v>
      </c>
      <c r="N129" s="82" t="s">
        <v>26</v>
      </c>
      <c r="O129" s="1"/>
      <c r="P129" s="258"/>
      <c r="Q129" s="258"/>
      <c r="R129" s="47">
        <v>1080</v>
      </c>
      <c r="S129" s="258"/>
      <c r="T129" s="259"/>
      <c r="U129" s="259"/>
      <c r="V129" s="259"/>
      <c r="W129" s="259"/>
      <c r="X129" s="259"/>
      <c r="Y129" s="259"/>
      <c r="Z129" s="259"/>
      <c r="AA129" s="259"/>
      <c r="AB129" s="259"/>
      <c r="AC129" s="260"/>
    </row>
    <row r="130" spans="1:29" s="111" customFormat="1" ht="120.75" thickBot="1" x14ac:dyDescent="0.3">
      <c r="A130" s="159"/>
      <c r="B130" s="56"/>
      <c r="C130" s="312" t="s">
        <v>272</v>
      </c>
      <c r="D130" s="311" t="s">
        <v>267</v>
      </c>
      <c r="E130" s="18" t="s">
        <v>103</v>
      </c>
      <c r="F130" s="77" t="s">
        <v>270</v>
      </c>
      <c r="G130" s="78" t="s">
        <v>269</v>
      </c>
      <c r="H130" s="18"/>
      <c r="I130" s="170" t="s">
        <v>72</v>
      </c>
      <c r="J130" s="171">
        <f>SUM(O130:AC130)</f>
        <v>3600</v>
      </c>
      <c r="K130" s="79"/>
      <c r="L130" s="81">
        <v>45658</v>
      </c>
      <c r="M130" s="81">
        <v>46022</v>
      </c>
      <c r="N130" s="82" t="s">
        <v>26</v>
      </c>
      <c r="O130" s="253"/>
      <c r="P130" s="47"/>
      <c r="Q130" s="135"/>
      <c r="R130" s="47">
        <v>3600</v>
      </c>
      <c r="S130" s="135"/>
      <c r="T130" s="136"/>
      <c r="U130" s="136"/>
      <c r="V130" s="136"/>
      <c r="W130" s="136"/>
      <c r="X130" s="136"/>
      <c r="Y130" s="136"/>
      <c r="Z130" s="136"/>
      <c r="AA130" s="136"/>
      <c r="AB130" s="136"/>
      <c r="AC130" s="137"/>
    </row>
    <row r="131" spans="1:29" ht="15.75" thickBot="1" x14ac:dyDescent="0.3">
      <c r="A131" s="284"/>
      <c r="B131" s="126" t="s">
        <v>0</v>
      </c>
      <c r="C131" s="127"/>
      <c r="D131" s="127"/>
      <c r="E131" s="127"/>
      <c r="F131" s="127"/>
      <c r="G131" s="127"/>
      <c r="H131" s="128"/>
      <c r="I131" s="179"/>
      <c r="J131" s="179">
        <f>SUM(J84:J130)</f>
        <v>5427077</v>
      </c>
      <c r="K131" s="128"/>
      <c r="L131" s="129"/>
      <c r="M131" s="129"/>
      <c r="N131" s="99"/>
      <c r="O131" s="29"/>
      <c r="P131" s="30"/>
      <c r="Q131" s="30"/>
      <c r="R131" s="30"/>
      <c r="S131" s="30"/>
      <c r="T131" s="31"/>
      <c r="U131" s="31"/>
      <c r="V131" s="31"/>
      <c r="W131" s="31"/>
      <c r="X131" s="31"/>
      <c r="Y131" s="31"/>
      <c r="Z131" s="31"/>
      <c r="AA131" s="31"/>
      <c r="AB131" s="31"/>
      <c r="AC131" s="32"/>
    </row>
    <row r="132" spans="1:29" s="147" customFormat="1" ht="15.75" thickBot="1" x14ac:dyDescent="0.3">
      <c r="A132" s="285"/>
      <c r="B132" s="97" t="s">
        <v>0</v>
      </c>
      <c r="C132" s="97"/>
      <c r="D132" s="97"/>
      <c r="E132" s="97"/>
      <c r="F132" s="97"/>
      <c r="G132" s="97"/>
      <c r="H132" s="97"/>
      <c r="I132" s="174"/>
      <c r="J132" s="174">
        <f>J61+J78+J131</f>
        <v>6025447</v>
      </c>
      <c r="K132" s="181">
        <f>SUM(C136:C137)</f>
        <v>239350</v>
      </c>
      <c r="L132" s="97"/>
      <c r="M132" s="97"/>
      <c r="N132" s="146"/>
      <c r="O132" s="13">
        <f t="shared" ref="O132:AC132" si="36">SUM(O12:O131)</f>
        <v>236823</v>
      </c>
      <c r="P132" s="14">
        <f t="shared" si="36"/>
        <v>445850</v>
      </c>
      <c r="Q132" s="14">
        <f t="shared" si="36"/>
        <v>60900</v>
      </c>
      <c r="R132" s="14">
        <f t="shared" si="36"/>
        <v>402007</v>
      </c>
      <c r="S132" s="14">
        <f t="shared" si="36"/>
        <v>480017</v>
      </c>
      <c r="T132" s="15">
        <f t="shared" si="36"/>
        <v>494643</v>
      </c>
      <c r="U132" s="15">
        <f t="shared" si="36"/>
        <v>461018</v>
      </c>
      <c r="V132" s="15">
        <f t="shared" si="36"/>
        <v>477748</v>
      </c>
      <c r="W132" s="15">
        <f t="shared" si="36"/>
        <v>446993</v>
      </c>
      <c r="X132" s="15">
        <f t="shared" si="36"/>
        <v>416138</v>
      </c>
      <c r="Y132" s="15">
        <f t="shared" si="36"/>
        <v>442318</v>
      </c>
      <c r="Z132" s="15">
        <f t="shared" si="36"/>
        <v>421748</v>
      </c>
      <c r="AA132" s="15">
        <f t="shared" si="36"/>
        <v>427748</v>
      </c>
      <c r="AB132" s="15">
        <f t="shared" si="36"/>
        <v>421748</v>
      </c>
      <c r="AC132" s="16">
        <f t="shared" si="36"/>
        <v>421748</v>
      </c>
    </row>
    <row r="133" spans="1:29" ht="15.75" x14ac:dyDescent="0.25">
      <c r="A133" s="286"/>
      <c r="B133" s="101"/>
      <c r="C133" s="101"/>
      <c r="D133" s="101"/>
      <c r="E133" s="101"/>
      <c r="F133" s="101"/>
      <c r="G133" s="101"/>
      <c r="H133" s="101"/>
      <c r="I133" s="102"/>
      <c r="K133" s="148" t="s">
        <v>249</v>
      </c>
    </row>
    <row r="134" spans="1:29" s="54" customFormat="1" ht="15.75" x14ac:dyDescent="0.25">
      <c r="A134" s="287"/>
      <c r="K134" s="150"/>
    </row>
    <row r="135" spans="1:29" s="54" customFormat="1" ht="60" x14ac:dyDescent="0.25">
      <c r="A135" s="5"/>
      <c r="B135" s="6" t="s">
        <v>220</v>
      </c>
      <c r="C135" s="6" t="s">
        <v>34</v>
      </c>
      <c r="D135" s="6" t="s">
        <v>221</v>
      </c>
      <c r="K135" s="150"/>
    </row>
    <row r="136" spans="1:29" s="54" customFormat="1" ht="15.75" x14ac:dyDescent="0.25">
      <c r="A136" s="381" t="s">
        <v>35</v>
      </c>
      <c r="B136" s="383">
        <f>SUM(O132)</f>
        <v>236823</v>
      </c>
      <c r="C136" s="296">
        <v>116500</v>
      </c>
      <c r="D136" s="247" t="s">
        <v>250</v>
      </c>
      <c r="K136" s="150"/>
    </row>
    <row r="137" spans="1:29" s="54" customFormat="1" ht="15.75" x14ac:dyDescent="0.25">
      <c r="A137" s="386"/>
      <c r="B137" s="385"/>
      <c r="C137" s="296">
        <v>122850</v>
      </c>
      <c r="D137" s="247" t="s">
        <v>283</v>
      </c>
      <c r="K137" s="150"/>
    </row>
    <row r="138" spans="1:29" s="54" customFormat="1" ht="15.75" x14ac:dyDescent="0.25">
      <c r="A138" s="381" t="s">
        <v>36</v>
      </c>
      <c r="B138" s="383">
        <f>SUM(P132:S132)</f>
        <v>1388774</v>
      </c>
      <c r="C138" s="296">
        <f>C136*4</f>
        <v>466000</v>
      </c>
      <c r="D138" s="247" t="s">
        <v>251</v>
      </c>
      <c r="K138" s="150"/>
    </row>
    <row r="139" spans="1:29" s="54" customFormat="1" ht="15.75" x14ac:dyDescent="0.25">
      <c r="A139" s="382"/>
      <c r="B139" s="384"/>
      <c r="C139" s="296">
        <v>269465</v>
      </c>
      <c r="D139" s="314" t="s">
        <v>283</v>
      </c>
      <c r="K139" s="150"/>
    </row>
    <row r="140" spans="1:29" s="54" customFormat="1" ht="15.75" thickBot="1" x14ac:dyDescent="0.3">
      <c r="A140" s="9" t="s">
        <v>37</v>
      </c>
      <c r="B140" s="10">
        <f>SUM(T132:AC132)</f>
        <v>4431850</v>
      </c>
      <c r="C140" s="10">
        <f>C136*10</f>
        <v>1165000</v>
      </c>
      <c r="D140" s="248" t="s">
        <v>252</v>
      </c>
    </row>
    <row r="141" spans="1:29" s="54" customFormat="1" x14ac:dyDescent="0.25">
      <c r="A141" s="11"/>
      <c r="B141" s="12"/>
      <c r="C141" s="12"/>
    </row>
    <row r="143" spans="1:29" x14ac:dyDescent="0.25">
      <c r="B143" s="152"/>
    </row>
    <row r="144" spans="1:29" x14ac:dyDescent="0.25">
      <c r="B144" s="153"/>
    </row>
    <row r="145" spans="2:2" x14ac:dyDescent="0.25">
      <c r="B145" s="153"/>
    </row>
    <row r="146" spans="2:2" x14ac:dyDescent="0.25">
      <c r="B146" s="153"/>
    </row>
    <row r="147" spans="2:2" x14ac:dyDescent="0.25">
      <c r="B147" s="153"/>
    </row>
    <row r="149" spans="2:2" x14ac:dyDescent="0.25">
      <c r="B149" s="154"/>
    </row>
    <row r="157" spans="2:2" x14ac:dyDescent="0.25">
      <c r="B157" s="154"/>
    </row>
  </sheetData>
  <mergeCells count="67">
    <mergeCell ref="W10:W11"/>
    <mergeCell ref="B9:D10"/>
    <mergeCell ref="V10:V11"/>
    <mergeCell ref="O9:AC9"/>
    <mergeCell ref="AC10:AC11"/>
    <mergeCell ref="H9:H11"/>
    <mergeCell ref="T10:T11"/>
    <mergeCell ref="S10:S11"/>
    <mergeCell ref="R10:R11"/>
    <mergeCell ref="P10:P11"/>
    <mergeCell ref="E10:E11"/>
    <mergeCell ref="F10:F11"/>
    <mergeCell ref="G10:G11"/>
    <mergeCell ref="I9:I11"/>
    <mergeCell ref="K9:K11"/>
    <mergeCell ref="L10:L11"/>
    <mergeCell ref="A4:J4"/>
    <mergeCell ref="K4:Q4"/>
    <mergeCell ref="R4:AC4"/>
    <mergeCell ref="K5:Q5"/>
    <mergeCell ref="R5:AC5"/>
    <mergeCell ref="A5:J5"/>
    <mergeCell ref="A1:AC1"/>
    <mergeCell ref="A2:AC2"/>
    <mergeCell ref="A3:J3"/>
    <mergeCell ref="K3:Q3"/>
    <mergeCell ref="R3:AC3"/>
    <mergeCell ref="R6:AC6"/>
    <mergeCell ref="J10:J11"/>
    <mergeCell ref="M10:M11"/>
    <mergeCell ref="N10:N11"/>
    <mergeCell ref="Q10:Q11"/>
    <mergeCell ref="X10:X11"/>
    <mergeCell ref="Z10:Z11"/>
    <mergeCell ref="AB10:AB11"/>
    <mergeCell ref="A7:J7"/>
    <mergeCell ref="L9:M9"/>
    <mergeCell ref="K7:Q7"/>
    <mergeCell ref="R7:AC7"/>
    <mergeCell ref="A8:C8"/>
    <mergeCell ref="AA10:AA11"/>
    <mergeCell ref="U10:U11"/>
    <mergeCell ref="Y10:Y11"/>
    <mergeCell ref="K6:Q6"/>
    <mergeCell ref="A62:C62"/>
    <mergeCell ref="A79:C79"/>
    <mergeCell ref="A28:A29"/>
    <mergeCell ref="A30:A31"/>
    <mergeCell ref="A32:A33"/>
    <mergeCell ref="A46:A47"/>
    <mergeCell ref="A34:A35"/>
    <mergeCell ref="A36:A37"/>
    <mergeCell ref="A44:A45"/>
    <mergeCell ref="A38:A39"/>
    <mergeCell ref="E9:G9"/>
    <mergeCell ref="A40:A41"/>
    <mergeCell ref="A42:A43"/>
    <mergeCell ref="O10:O11"/>
    <mergeCell ref="A6:J6"/>
    <mergeCell ref="A9:A11"/>
    <mergeCell ref="A138:A139"/>
    <mergeCell ref="B138:B139"/>
    <mergeCell ref="B136:B137"/>
    <mergeCell ref="A136:A137"/>
    <mergeCell ref="A20:A21"/>
    <mergeCell ref="A26:A27"/>
    <mergeCell ref="A13:A14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9"/>
  <sheetViews>
    <sheetView topLeftCell="A43" zoomScale="60" zoomScaleNormal="60" workbookViewId="0">
      <selection activeCell="A44" sqref="A44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9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7109375" style="52" customWidth="1"/>
    <col min="15" max="15" width="12.140625" style="52" bestFit="1" customWidth="1"/>
    <col min="16" max="16384" width="9.140625" style="52"/>
  </cols>
  <sheetData>
    <row r="1" spans="1:29" x14ac:dyDescent="0.25">
      <c r="A1" s="387" t="s">
        <v>247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336" t="s">
        <v>165</v>
      </c>
      <c r="L3" s="336"/>
      <c r="M3" s="336"/>
      <c r="N3" s="336"/>
      <c r="O3" s="336"/>
      <c r="P3" s="336"/>
      <c r="Q3" s="336"/>
      <c r="R3" s="336" t="s">
        <v>192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60" t="s">
        <v>29</v>
      </c>
      <c r="F9" s="370"/>
      <c r="G9" s="371"/>
      <c r="H9" s="344" t="s">
        <v>12</v>
      </c>
      <c r="I9" s="344" t="s">
        <v>13</v>
      </c>
      <c r="J9" s="53" t="s">
        <v>14</v>
      </c>
      <c r="K9" s="344" t="s">
        <v>248</v>
      </c>
      <c r="L9" s="344" t="s">
        <v>15</v>
      </c>
      <c r="M9" s="344"/>
      <c r="N9" s="5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60" t="s">
        <v>30</v>
      </c>
      <c r="F10" s="360" t="s">
        <v>31</v>
      </c>
      <c r="G10" s="358" t="s">
        <v>32</v>
      </c>
      <c r="H10" s="344"/>
      <c r="I10" s="344"/>
      <c r="J10" s="327" t="s">
        <v>18</v>
      </c>
      <c r="K10" s="344"/>
      <c r="L10" s="333" t="s">
        <v>19</v>
      </c>
      <c r="M10" s="333" t="s">
        <v>20</v>
      </c>
      <c r="N10" s="325" t="s">
        <v>21</v>
      </c>
      <c r="O10" s="329">
        <v>1</v>
      </c>
      <c r="P10" s="331">
        <v>2</v>
      </c>
      <c r="Q10" s="331">
        <v>3</v>
      </c>
      <c r="R10" s="331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61"/>
      <c r="F11" s="361"/>
      <c r="G11" s="359"/>
      <c r="H11" s="345"/>
      <c r="I11" s="345"/>
      <c r="J11" s="328"/>
      <c r="K11" s="345"/>
      <c r="L11" s="334"/>
      <c r="M11" s="334"/>
      <c r="N11" s="326"/>
      <c r="O11" s="330"/>
      <c r="P11" s="332"/>
      <c r="Q11" s="332"/>
      <c r="R11" s="332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ht="30" x14ac:dyDescent="0.25">
      <c r="A12" s="159">
        <v>1</v>
      </c>
      <c r="B12" s="212"/>
      <c r="C12" s="279" t="s">
        <v>166</v>
      </c>
      <c r="D12" s="213" t="s">
        <v>130</v>
      </c>
      <c r="E12" s="215"/>
      <c r="F12" s="216" t="s">
        <v>33</v>
      </c>
      <c r="G12" s="217"/>
      <c r="H12" s="218"/>
      <c r="I12" s="219" t="s">
        <v>166</v>
      </c>
      <c r="J12" s="220">
        <f t="shared" ref="J12" si="0">SUM(O12:AC12)</f>
        <v>2277</v>
      </c>
      <c r="K12" s="218"/>
      <c r="L12" s="221">
        <v>44562</v>
      </c>
      <c r="M12" s="221">
        <v>50040</v>
      </c>
      <c r="N12" s="82"/>
      <c r="O12" s="222">
        <f>0.2*$C$69</f>
        <v>198</v>
      </c>
      <c r="P12" s="234">
        <f t="shared" ref="P12:AB12" si="1">0.15*$C$69</f>
        <v>148.5</v>
      </c>
      <c r="Q12" s="234">
        <f t="shared" si="1"/>
        <v>148.5</v>
      </c>
      <c r="R12" s="234">
        <f t="shared" si="1"/>
        <v>148.5</v>
      </c>
      <c r="S12" s="234">
        <f t="shared" si="1"/>
        <v>148.5</v>
      </c>
      <c r="T12" s="235">
        <f t="shared" si="1"/>
        <v>148.5</v>
      </c>
      <c r="U12" s="235">
        <f t="shared" si="1"/>
        <v>148.5</v>
      </c>
      <c r="V12" s="235">
        <f t="shared" si="1"/>
        <v>148.5</v>
      </c>
      <c r="W12" s="235">
        <f t="shared" si="1"/>
        <v>148.5</v>
      </c>
      <c r="X12" s="235">
        <f t="shared" si="1"/>
        <v>148.5</v>
      </c>
      <c r="Y12" s="235">
        <f t="shared" si="1"/>
        <v>148.5</v>
      </c>
      <c r="Z12" s="235">
        <f t="shared" si="1"/>
        <v>148.5</v>
      </c>
      <c r="AA12" s="235">
        <f t="shared" si="1"/>
        <v>148.5</v>
      </c>
      <c r="AB12" s="235">
        <f t="shared" si="1"/>
        <v>148.5</v>
      </c>
      <c r="AC12" s="225">
        <f>0.15*$C$69</f>
        <v>148.5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2277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3" t="s">
        <v>40</v>
      </c>
      <c r="B21" s="354"/>
      <c r="C21" s="354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3" t="s">
        <v>45</v>
      </c>
      <c r="B38" s="354"/>
      <c r="C38" s="354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362">
        <v>19</v>
      </c>
      <c r="B42" s="75"/>
      <c r="C42" s="130" t="s">
        <v>139</v>
      </c>
      <c r="D42" s="80" t="s">
        <v>279</v>
      </c>
      <c r="E42" s="138" t="s">
        <v>74</v>
      </c>
      <c r="F42" s="138" t="s">
        <v>137</v>
      </c>
      <c r="G42" s="138" t="s">
        <v>102</v>
      </c>
      <c r="H42" s="79"/>
      <c r="I42" s="170" t="s">
        <v>166</v>
      </c>
      <c r="J42" s="171">
        <f t="shared" ref="J42:J46" si="2">SUM(O42:AC42)</f>
        <v>1143</v>
      </c>
      <c r="K42" s="79"/>
      <c r="L42" s="81">
        <v>44562</v>
      </c>
      <c r="M42" s="81">
        <v>44925</v>
      </c>
      <c r="N42" s="64" t="s">
        <v>25</v>
      </c>
      <c r="O42" s="1">
        <v>1143</v>
      </c>
      <c r="P42" s="289"/>
      <c r="Q42" s="289"/>
      <c r="R42" s="289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363"/>
      <c r="B43" s="75"/>
      <c r="C43" s="130" t="s">
        <v>139</v>
      </c>
      <c r="D43" s="80" t="s">
        <v>280</v>
      </c>
      <c r="E43" s="138" t="s">
        <v>74</v>
      </c>
      <c r="F43" s="138" t="s">
        <v>137</v>
      </c>
      <c r="G43" s="138" t="s">
        <v>102</v>
      </c>
      <c r="H43" s="79"/>
      <c r="I43" s="170" t="s">
        <v>166</v>
      </c>
      <c r="J43" s="171">
        <f>SUM(O43:AC43)</f>
        <v>11557</v>
      </c>
      <c r="K43" s="79"/>
      <c r="L43" s="81">
        <v>44927</v>
      </c>
      <c r="M43" s="81">
        <v>45291</v>
      </c>
      <c r="N43" s="64" t="s">
        <v>26</v>
      </c>
      <c r="O43" s="1"/>
      <c r="P43" s="33">
        <v>11557</v>
      </c>
      <c r="Q43" s="289"/>
      <c r="R43" s="289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/>
      <c r="B44" s="75"/>
      <c r="C44" s="142" t="s">
        <v>166</v>
      </c>
      <c r="D44" s="142" t="s">
        <v>207</v>
      </c>
      <c r="E44" s="138" t="s">
        <v>77</v>
      </c>
      <c r="F44" s="138" t="s">
        <v>137</v>
      </c>
      <c r="G44" s="138" t="s">
        <v>138</v>
      </c>
      <c r="H44" s="49"/>
      <c r="I44" s="170" t="s">
        <v>166</v>
      </c>
      <c r="J44" s="171">
        <f>SUM(O44:AC44)</f>
        <v>762</v>
      </c>
      <c r="K44" s="79"/>
      <c r="L44" s="81">
        <v>44927</v>
      </c>
      <c r="M44" s="81">
        <v>45291</v>
      </c>
      <c r="N44" s="64" t="s">
        <v>26</v>
      </c>
      <c r="O44" s="1"/>
      <c r="P44" s="33">
        <v>762</v>
      </c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159"/>
      <c r="B45" s="75"/>
      <c r="C45" s="130" t="s">
        <v>166</v>
      </c>
      <c r="D45" s="80" t="s">
        <v>131</v>
      </c>
      <c r="E45" s="138" t="s">
        <v>74</v>
      </c>
      <c r="F45" s="138" t="s">
        <v>137</v>
      </c>
      <c r="G45" s="138" t="s">
        <v>102</v>
      </c>
      <c r="H45" s="49"/>
      <c r="I45" s="170" t="s">
        <v>166</v>
      </c>
      <c r="J45" s="171">
        <f>SUM(O45:AC45)</f>
        <v>130280</v>
      </c>
      <c r="K45" s="79"/>
      <c r="L45" s="81">
        <v>46388</v>
      </c>
      <c r="M45" s="81">
        <v>50040</v>
      </c>
      <c r="N45" s="64" t="s">
        <v>27</v>
      </c>
      <c r="O45" s="1"/>
      <c r="P45" s="2"/>
      <c r="Q45" s="2"/>
      <c r="R45" s="2"/>
      <c r="S45" s="2"/>
      <c r="T45" s="3">
        <v>13028</v>
      </c>
      <c r="U45" s="3">
        <v>13028</v>
      </c>
      <c r="V45" s="3">
        <v>13028</v>
      </c>
      <c r="W45" s="3">
        <v>13028</v>
      </c>
      <c r="X45" s="3">
        <v>13028</v>
      </c>
      <c r="Y45" s="3">
        <v>13028</v>
      </c>
      <c r="Z45" s="3">
        <v>13028</v>
      </c>
      <c r="AA45" s="3">
        <v>13028</v>
      </c>
      <c r="AB45" s="3">
        <v>13028</v>
      </c>
      <c r="AC45" s="4">
        <v>13028</v>
      </c>
    </row>
    <row r="46" spans="1:29" s="83" customFormat="1" ht="90" x14ac:dyDescent="0.25">
      <c r="A46" s="159"/>
      <c r="B46" s="75"/>
      <c r="C46" s="142" t="s">
        <v>166</v>
      </c>
      <c r="D46" s="142" t="s">
        <v>207</v>
      </c>
      <c r="E46" s="138" t="s">
        <v>77</v>
      </c>
      <c r="F46" s="138" t="s">
        <v>137</v>
      </c>
      <c r="G46" s="138" t="s">
        <v>138</v>
      </c>
      <c r="H46" s="49"/>
      <c r="I46" s="170" t="s">
        <v>166</v>
      </c>
      <c r="J46" s="171">
        <f t="shared" si="2"/>
        <v>635</v>
      </c>
      <c r="K46" s="79"/>
      <c r="L46" s="81">
        <v>47119</v>
      </c>
      <c r="M46" s="81">
        <v>47483</v>
      </c>
      <c r="N46" s="64" t="s">
        <v>27</v>
      </c>
      <c r="O46" s="1"/>
      <c r="P46" s="2"/>
      <c r="Q46" s="2"/>
      <c r="R46" s="2"/>
      <c r="S46" s="2"/>
      <c r="T46" s="3"/>
      <c r="U46" s="3"/>
      <c r="V46" s="3">
        <v>635</v>
      </c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2" t="s">
        <v>2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12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2" t="s">
        <v>3</v>
      </c>
      <c r="C49" s="68"/>
      <c r="D49" s="68"/>
      <c r="E49" s="68"/>
      <c r="F49" s="68"/>
      <c r="G49" s="68"/>
      <c r="H49" s="73"/>
      <c r="I49" s="169"/>
      <c r="J49" s="180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x14ac:dyDescent="0.25">
      <c r="A50" s="155"/>
      <c r="B50" s="56"/>
      <c r="C50" s="112"/>
      <c r="D50" s="57"/>
      <c r="E50" s="18"/>
      <c r="F50" s="18"/>
      <c r="G50" s="18"/>
      <c r="H50" s="62"/>
      <c r="I50" s="170"/>
      <c r="J50" s="171"/>
      <c r="K50" s="62"/>
      <c r="L50" s="63"/>
      <c r="M50" s="63"/>
      <c r="N50" s="6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58"/>
      <c r="B51" s="73" t="s">
        <v>47</v>
      </c>
      <c r="C51" s="68"/>
      <c r="D51" s="68"/>
      <c r="E51" s="68"/>
      <c r="F51" s="68"/>
      <c r="G51" s="68"/>
      <c r="H51" s="73"/>
      <c r="I51" s="169"/>
      <c r="J51" s="169"/>
      <c r="K51" s="73"/>
      <c r="L51" s="70"/>
      <c r="M51" s="70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90"/>
    </row>
    <row r="52" spans="1:29" s="111" customFormat="1" x14ac:dyDescent="0.25">
      <c r="A52" s="164"/>
      <c r="B52" s="113" t="s">
        <v>1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2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1" customFormat="1" x14ac:dyDescent="0.25">
      <c r="A56" s="164"/>
      <c r="B56" s="113" t="s">
        <v>3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9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58"/>
      <c r="B58" s="73" t="s">
        <v>48</v>
      </c>
      <c r="C58" s="68"/>
      <c r="D58" s="68"/>
      <c r="E58" s="68"/>
      <c r="F58" s="68"/>
      <c r="G58" s="68"/>
      <c r="H58" s="73"/>
      <c r="I58" s="169"/>
      <c r="J58" s="169"/>
      <c r="K58" s="73"/>
      <c r="L58" s="70"/>
      <c r="M58" s="70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90"/>
    </row>
    <row r="59" spans="1:29" s="111" customFormat="1" x14ac:dyDescent="0.25">
      <c r="A59" s="164"/>
      <c r="B59" s="113" t="s">
        <v>1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x14ac:dyDescent="0.25">
      <c r="A60" s="155"/>
      <c r="B60" s="56"/>
      <c r="C60" s="57"/>
      <c r="D60" s="57"/>
      <c r="E60" s="57"/>
      <c r="F60" s="57"/>
      <c r="G60" s="57"/>
      <c r="H60" s="62"/>
      <c r="I60" s="170"/>
      <c r="J60" s="170"/>
      <c r="K60" s="62"/>
      <c r="L60" s="63"/>
      <c r="M60" s="63"/>
      <c r="N60" s="104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1" customFormat="1" x14ac:dyDescent="0.25">
      <c r="A61" s="164"/>
      <c r="B61" s="113" t="s">
        <v>2</v>
      </c>
      <c r="C61" s="114"/>
      <c r="D61" s="114"/>
      <c r="E61" s="114"/>
      <c r="F61" s="114"/>
      <c r="G61" s="114"/>
      <c r="H61" s="115"/>
      <c r="I61" s="177"/>
      <c r="J61" s="177"/>
      <c r="K61" s="115"/>
      <c r="L61" s="116"/>
      <c r="M61" s="116"/>
      <c r="N61" s="119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8"/>
    </row>
    <row r="62" spans="1:29" x14ac:dyDescent="0.25">
      <c r="A62" s="155"/>
      <c r="B62" s="56"/>
      <c r="C62" s="57"/>
      <c r="D62" s="57"/>
      <c r="E62" s="57"/>
      <c r="F62" s="57"/>
      <c r="G62" s="57"/>
      <c r="H62" s="62"/>
      <c r="I62" s="170"/>
      <c r="J62" s="170"/>
      <c r="K62" s="62"/>
      <c r="L62" s="63"/>
      <c r="M62" s="63"/>
      <c r="N62" s="104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1" customFormat="1" ht="15.75" thickBot="1" x14ac:dyDescent="0.3">
      <c r="A63" s="237"/>
      <c r="B63" s="238" t="s">
        <v>3</v>
      </c>
      <c r="C63" s="239"/>
      <c r="D63" s="239"/>
      <c r="E63" s="239"/>
      <c r="F63" s="239"/>
      <c r="G63" s="239"/>
      <c r="H63" s="240"/>
      <c r="I63" s="241"/>
      <c r="J63" s="241"/>
      <c r="K63" s="240"/>
      <c r="L63" s="242"/>
      <c r="M63" s="242"/>
      <c r="N63" s="243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0"/>
      <c r="AA63" s="240"/>
      <c r="AB63" s="240"/>
      <c r="AC63" s="244"/>
    </row>
    <row r="64" spans="1:29" ht="15.75" thickBot="1" x14ac:dyDescent="0.3">
      <c r="A64" s="125"/>
      <c r="B64" s="126" t="s">
        <v>0</v>
      </c>
      <c r="C64" s="127"/>
      <c r="D64" s="127"/>
      <c r="E64" s="127"/>
      <c r="F64" s="127"/>
      <c r="G64" s="127"/>
      <c r="H64" s="128"/>
      <c r="I64" s="179"/>
      <c r="J64" s="179">
        <f>SUM(J42:J63)</f>
        <v>144377</v>
      </c>
      <c r="K64" s="128"/>
      <c r="L64" s="129"/>
      <c r="M64" s="129"/>
      <c r="N64" s="99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7" customFormat="1" ht="15.75" thickBot="1" x14ac:dyDescent="0.3">
      <c r="A65" s="145"/>
      <c r="B65" s="97" t="s">
        <v>0</v>
      </c>
      <c r="C65" s="97"/>
      <c r="D65" s="97"/>
      <c r="E65" s="97"/>
      <c r="F65" s="97"/>
      <c r="G65" s="97"/>
      <c r="H65" s="97"/>
      <c r="I65" s="174"/>
      <c r="J65" s="174">
        <f>J20+J37+J64</f>
        <v>146654</v>
      </c>
      <c r="K65" s="181">
        <f>SUM(C69:C70)</f>
        <v>1341</v>
      </c>
      <c r="L65" s="97"/>
      <c r="M65" s="97"/>
      <c r="N65" s="146"/>
      <c r="O65" s="13">
        <f t="shared" ref="O65:AC65" si="3">SUM(O12:O64)</f>
        <v>1341</v>
      </c>
      <c r="P65" s="14">
        <f t="shared" si="3"/>
        <v>12467.5</v>
      </c>
      <c r="Q65" s="14">
        <f t="shared" si="3"/>
        <v>148.5</v>
      </c>
      <c r="R65" s="14">
        <f t="shared" si="3"/>
        <v>148.5</v>
      </c>
      <c r="S65" s="14">
        <f t="shared" si="3"/>
        <v>148.5</v>
      </c>
      <c r="T65" s="15">
        <f t="shared" si="3"/>
        <v>13176.5</v>
      </c>
      <c r="U65" s="15">
        <f t="shared" si="3"/>
        <v>13176.5</v>
      </c>
      <c r="V65" s="15">
        <f t="shared" si="3"/>
        <v>13811.5</v>
      </c>
      <c r="W65" s="15">
        <f t="shared" si="3"/>
        <v>13176.5</v>
      </c>
      <c r="X65" s="15">
        <f t="shared" si="3"/>
        <v>13176.5</v>
      </c>
      <c r="Y65" s="15">
        <f t="shared" si="3"/>
        <v>13176.5</v>
      </c>
      <c r="Z65" s="15">
        <f t="shared" si="3"/>
        <v>13176.5</v>
      </c>
      <c r="AA65" s="15">
        <f t="shared" si="3"/>
        <v>13176.5</v>
      </c>
      <c r="AB65" s="15">
        <f t="shared" si="3"/>
        <v>13176.5</v>
      </c>
      <c r="AC65" s="16">
        <f t="shared" si="3"/>
        <v>13176.5</v>
      </c>
    </row>
    <row r="66" spans="1:29" ht="15.75" x14ac:dyDescent="0.25">
      <c r="A66" s="100"/>
      <c r="B66" s="101"/>
      <c r="C66" s="101"/>
      <c r="D66" s="101"/>
      <c r="E66" s="101"/>
      <c r="F66" s="101"/>
      <c r="G66" s="101"/>
      <c r="H66" s="101"/>
      <c r="I66" s="102"/>
      <c r="K66" s="148" t="s">
        <v>249</v>
      </c>
    </row>
    <row r="67" spans="1:29" s="54" customFormat="1" ht="16.5" thickBot="1" x14ac:dyDescent="0.3">
      <c r="K67" s="150"/>
    </row>
    <row r="68" spans="1:29" s="54" customFormat="1" ht="60" x14ac:dyDescent="0.25">
      <c r="A68" s="302"/>
      <c r="B68" s="303" t="s">
        <v>220</v>
      </c>
      <c r="C68" s="303" t="s">
        <v>34</v>
      </c>
      <c r="D68" s="304" t="s">
        <v>221</v>
      </c>
      <c r="K68" s="150"/>
    </row>
    <row r="69" spans="1:29" s="54" customFormat="1" ht="15.75" x14ac:dyDescent="0.25">
      <c r="A69" s="298" t="s">
        <v>35</v>
      </c>
      <c r="B69" s="383">
        <f>SUM(O65)</f>
        <v>1341</v>
      </c>
      <c r="C69" s="299">
        <v>990</v>
      </c>
      <c r="D69" s="305" t="s">
        <v>250</v>
      </c>
      <c r="K69" s="150"/>
    </row>
    <row r="70" spans="1:29" s="54" customFormat="1" ht="15.75" x14ac:dyDescent="0.25">
      <c r="A70" s="298" t="s">
        <v>35</v>
      </c>
      <c r="B70" s="384"/>
      <c r="C70" s="296">
        <f>B69-C69</f>
        <v>351</v>
      </c>
      <c r="D70" s="305" t="s">
        <v>229</v>
      </c>
      <c r="K70" s="150"/>
    </row>
    <row r="71" spans="1:29" s="54" customFormat="1" ht="15.75" x14ac:dyDescent="0.25">
      <c r="A71" s="298" t="s">
        <v>36</v>
      </c>
      <c r="B71" s="299">
        <f>SUM(P65:S65)</f>
        <v>12913</v>
      </c>
      <c r="C71" s="299">
        <f>C69*4</f>
        <v>3960</v>
      </c>
      <c r="D71" s="305" t="s">
        <v>251</v>
      </c>
      <c r="K71" s="150"/>
    </row>
    <row r="72" spans="1:29" s="54" customFormat="1" ht="15.75" thickBot="1" x14ac:dyDescent="0.3">
      <c r="A72" s="9" t="s">
        <v>37</v>
      </c>
      <c r="B72" s="10">
        <f>SUM(T65:AC65)</f>
        <v>132400</v>
      </c>
      <c r="C72" s="10">
        <f>C69*10</f>
        <v>9900</v>
      </c>
      <c r="D72" s="306" t="s">
        <v>252</v>
      </c>
    </row>
    <row r="73" spans="1:29" s="54" customFormat="1" x14ac:dyDescent="0.25">
      <c r="A73" s="11"/>
      <c r="B73" s="12"/>
      <c r="C73" s="12"/>
    </row>
    <row r="75" spans="1:29" x14ac:dyDescent="0.25">
      <c r="B75" s="152"/>
    </row>
    <row r="76" spans="1:29" x14ac:dyDescent="0.25">
      <c r="B76" s="153"/>
    </row>
    <row r="77" spans="1:29" x14ac:dyDescent="0.25">
      <c r="B77" s="153"/>
    </row>
    <row r="78" spans="1:29" x14ac:dyDescent="0.25">
      <c r="B78" s="153"/>
    </row>
    <row r="79" spans="1:29" x14ac:dyDescent="0.25">
      <c r="B79" s="153"/>
    </row>
    <row r="81" spans="2:2" x14ac:dyDescent="0.25">
      <c r="B81" s="154"/>
    </row>
    <row r="89" spans="2:2" x14ac:dyDescent="0.25">
      <c r="B89" s="154"/>
    </row>
  </sheetData>
  <mergeCells count="52">
    <mergeCell ref="A42:A4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R4:AC4"/>
    <mergeCell ref="A1:AC1"/>
    <mergeCell ref="A2:AC2"/>
    <mergeCell ref="A3:J3"/>
    <mergeCell ref="K3:Q3"/>
    <mergeCell ref="R3:AC3"/>
    <mergeCell ref="B69:B70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238"/>
  <sheetViews>
    <sheetView tabSelected="1" topLeftCell="A127" zoomScale="71" zoomScaleNormal="71" workbookViewId="0">
      <selection activeCell="A129" sqref="A129:XFD129"/>
    </sheetView>
  </sheetViews>
  <sheetFormatPr defaultRowHeight="15" x14ac:dyDescent="0.25"/>
  <cols>
    <col min="1" max="1" width="8.7109375" style="268" customWidth="1"/>
    <col min="2" max="2" width="33" style="52" customWidth="1"/>
    <col min="3" max="3" width="29.5703125" style="52" customWidth="1"/>
    <col min="4" max="4" width="45.7109375" style="52" customWidth="1"/>
    <col min="5" max="5" width="23.5703125" style="52" customWidth="1"/>
    <col min="6" max="6" width="28.5703125" style="52" customWidth="1"/>
    <col min="7" max="7" width="22.42578125" style="52" customWidth="1"/>
    <col min="8" max="8" width="17.28515625" style="52" customWidth="1"/>
    <col min="9" max="9" width="22.7109375" style="52" customWidth="1"/>
    <col min="10" max="13" width="14" style="52" customWidth="1"/>
    <col min="14" max="14" width="15.85546875" style="52" customWidth="1"/>
    <col min="15" max="15" width="13.140625" style="52" bestFit="1" customWidth="1"/>
    <col min="16" max="16" width="9.140625" style="52"/>
    <col min="17" max="18" width="9.140625" style="149"/>
    <col min="19" max="16384" width="9.140625" style="52"/>
  </cols>
  <sheetData>
    <row r="1" spans="1:29" x14ac:dyDescent="0.25">
      <c r="A1" s="387" t="s">
        <v>247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9"/>
    </row>
    <row r="2" spans="1:29" x14ac:dyDescent="0.25">
      <c r="A2" s="350" t="s">
        <v>23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2"/>
    </row>
    <row r="3" spans="1:29" ht="60.75" customHeight="1" x14ac:dyDescent="0.25">
      <c r="A3" s="340" t="s">
        <v>7</v>
      </c>
      <c r="B3" s="341"/>
      <c r="C3" s="341"/>
      <c r="D3" s="341"/>
      <c r="E3" s="341"/>
      <c r="F3" s="341"/>
      <c r="G3" s="341"/>
      <c r="H3" s="341"/>
      <c r="I3" s="341"/>
      <c r="J3" s="341"/>
      <c r="K3" s="402" t="s">
        <v>201</v>
      </c>
      <c r="L3" s="403"/>
      <c r="M3" s="403"/>
      <c r="N3" s="403"/>
      <c r="O3" s="403"/>
      <c r="P3" s="403"/>
      <c r="Q3" s="404"/>
      <c r="R3" s="336" t="s">
        <v>224</v>
      </c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9"/>
    </row>
    <row r="4" spans="1:29" x14ac:dyDescent="0.25">
      <c r="A4" s="340" t="s">
        <v>8</v>
      </c>
      <c r="B4" s="341"/>
      <c r="C4" s="341"/>
      <c r="D4" s="341"/>
      <c r="E4" s="341"/>
      <c r="F4" s="341"/>
      <c r="G4" s="341"/>
      <c r="H4" s="341"/>
      <c r="I4" s="341"/>
      <c r="J4" s="341"/>
      <c r="K4" s="335" t="s">
        <v>24</v>
      </c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9"/>
    </row>
    <row r="5" spans="1:29" x14ac:dyDescent="0.25">
      <c r="A5" s="340" t="s">
        <v>22</v>
      </c>
      <c r="B5" s="341"/>
      <c r="C5" s="341"/>
      <c r="D5" s="341"/>
      <c r="E5" s="341"/>
      <c r="F5" s="341"/>
      <c r="G5" s="341"/>
      <c r="H5" s="341"/>
      <c r="I5" s="341"/>
      <c r="J5" s="341"/>
      <c r="K5" s="336" t="s">
        <v>38</v>
      </c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9"/>
    </row>
    <row r="6" spans="1:29" x14ac:dyDescent="0.25">
      <c r="A6" s="340" t="s">
        <v>9</v>
      </c>
      <c r="B6" s="341"/>
      <c r="C6" s="341"/>
      <c r="D6" s="341"/>
      <c r="E6" s="341"/>
      <c r="F6" s="341"/>
      <c r="G6" s="341"/>
      <c r="H6" s="341"/>
      <c r="I6" s="341"/>
      <c r="J6" s="341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9"/>
    </row>
    <row r="7" spans="1:29" x14ac:dyDescent="0.25">
      <c r="A7" s="340" t="s">
        <v>10</v>
      </c>
      <c r="B7" s="341"/>
      <c r="C7" s="341"/>
      <c r="D7" s="341"/>
      <c r="E7" s="341"/>
      <c r="F7" s="341"/>
      <c r="G7" s="341"/>
      <c r="H7" s="341"/>
      <c r="I7" s="341"/>
      <c r="J7" s="341"/>
      <c r="K7" s="336" t="s">
        <v>222</v>
      </c>
      <c r="L7" s="336"/>
      <c r="M7" s="336"/>
      <c r="N7" s="336"/>
      <c r="O7" s="336"/>
      <c r="P7" s="336"/>
      <c r="Q7" s="336"/>
      <c r="R7" s="336" t="s">
        <v>71</v>
      </c>
      <c r="S7" s="336"/>
      <c r="T7" s="336"/>
      <c r="U7" s="336"/>
      <c r="V7" s="336"/>
      <c r="W7" s="336"/>
      <c r="X7" s="336"/>
      <c r="Y7" s="336"/>
      <c r="Z7" s="336"/>
      <c r="AA7" s="336"/>
      <c r="AB7" s="336"/>
      <c r="AC7" s="339"/>
    </row>
    <row r="8" spans="1:29" x14ac:dyDescent="0.25">
      <c r="A8" s="337" t="s">
        <v>39</v>
      </c>
      <c r="B8" s="338"/>
      <c r="C8" s="338"/>
      <c r="D8" s="270"/>
      <c r="E8" s="270"/>
      <c r="F8" s="270"/>
      <c r="G8" s="270"/>
      <c r="H8" s="20"/>
      <c r="I8" s="20"/>
      <c r="J8" s="270"/>
      <c r="K8" s="270"/>
      <c r="L8" s="270"/>
      <c r="M8" s="270"/>
      <c r="N8" s="270"/>
      <c r="O8" s="20"/>
      <c r="P8" s="20"/>
      <c r="Q8" s="34"/>
      <c r="R8" s="34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64" t="s">
        <v>28</v>
      </c>
      <c r="C9" s="365"/>
      <c r="D9" s="366"/>
      <c r="E9" s="396" t="s">
        <v>29</v>
      </c>
      <c r="F9" s="409"/>
      <c r="G9" s="410"/>
      <c r="H9" s="344" t="s">
        <v>12</v>
      </c>
      <c r="I9" s="344" t="s">
        <v>13</v>
      </c>
      <c r="J9" s="273" t="s">
        <v>14</v>
      </c>
      <c r="K9" s="392" t="s">
        <v>248</v>
      </c>
      <c r="L9" s="392" t="s">
        <v>15</v>
      </c>
      <c r="M9" s="392"/>
      <c r="N9" s="273" t="s">
        <v>16</v>
      </c>
      <c r="O9" s="344" t="s">
        <v>17</v>
      </c>
      <c r="P9" s="344"/>
      <c r="Q9" s="344"/>
      <c r="R9" s="344"/>
      <c r="S9" s="344"/>
      <c r="T9" s="344"/>
      <c r="U9" s="344"/>
      <c r="V9" s="344"/>
      <c r="W9" s="344"/>
      <c r="X9" s="344"/>
      <c r="Y9" s="344"/>
      <c r="Z9" s="344"/>
      <c r="AA9" s="344"/>
      <c r="AB9" s="344"/>
      <c r="AC9" s="346"/>
    </row>
    <row r="10" spans="1:29" s="54" customFormat="1" ht="30" customHeight="1" x14ac:dyDescent="0.25">
      <c r="A10" s="356"/>
      <c r="B10" s="367"/>
      <c r="C10" s="368"/>
      <c r="D10" s="369"/>
      <c r="E10" s="396" t="s">
        <v>30</v>
      </c>
      <c r="F10" s="396" t="s">
        <v>31</v>
      </c>
      <c r="G10" s="400" t="s">
        <v>32</v>
      </c>
      <c r="H10" s="344"/>
      <c r="I10" s="344"/>
      <c r="J10" s="327" t="s">
        <v>18</v>
      </c>
      <c r="K10" s="392"/>
      <c r="L10" s="333" t="s">
        <v>19</v>
      </c>
      <c r="M10" s="333" t="s">
        <v>20</v>
      </c>
      <c r="N10" s="398" t="s">
        <v>21</v>
      </c>
      <c r="O10" s="329">
        <v>1</v>
      </c>
      <c r="P10" s="331">
        <v>2</v>
      </c>
      <c r="Q10" s="405">
        <v>3</v>
      </c>
      <c r="R10" s="407">
        <v>4</v>
      </c>
      <c r="S10" s="331">
        <v>5</v>
      </c>
      <c r="T10" s="323">
        <v>6</v>
      </c>
      <c r="U10" s="323">
        <v>7</v>
      </c>
      <c r="V10" s="323">
        <v>8</v>
      </c>
      <c r="W10" s="323">
        <v>9</v>
      </c>
      <c r="X10" s="323">
        <v>10</v>
      </c>
      <c r="Y10" s="323">
        <v>11</v>
      </c>
      <c r="Z10" s="323">
        <v>12</v>
      </c>
      <c r="AA10" s="323">
        <v>13</v>
      </c>
      <c r="AB10" s="323">
        <v>14</v>
      </c>
      <c r="AC10" s="342">
        <v>15</v>
      </c>
    </row>
    <row r="11" spans="1:29" s="54" customFormat="1" ht="15.75" customHeight="1" thickBot="1" x14ac:dyDescent="0.3">
      <c r="A11" s="357"/>
      <c r="B11" s="214" t="s">
        <v>4</v>
      </c>
      <c r="C11" s="214" t="s">
        <v>6</v>
      </c>
      <c r="D11" s="214" t="s">
        <v>5</v>
      </c>
      <c r="E11" s="397"/>
      <c r="F11" s="397"/>
      <c r="G11" s="401"/>
      <c r="H11" s="345"/>
      <c r="I11" s="345"/>
      <c r="J11" s="328"/>
      <c r="K11" s="393"/>
      <c r="L11" s="334"/>
      <c r="M11" s="334"/>
      <c r="N11" s="399"/>
      <c r="O11" s="330"/>
      <c r="P11" s="332"/>
      <c r="Q11" s="406"/>
      <c r="R11" s="408"/>
      <c r="S11" s="332"/>
      <c r="T11" s="324"/>
      <c r="U11" s="324"/>
      <c r="V11" s="324"/>
      <c r="W11" s="324"/>
      <c r="X11" s="324"/>
      <c r="Y11" s="324"/>
      <c r="Z11" s="324"/>
      <c r="AA11" s="324"/>
      <c r="AB11" s="324"/>
      <c r="AC11" s="343"/>
    </row>
    <row r="12" spans="1:29" s="83" customFormat="1" ht="30" x14ac:dyDescent="0.25">
      <c r="A12" s="187">
        <f>Babosdöbréte!A12</f>
        <v>1</v>
      </c>
      <c r="B12" s="140"/>
      <c r="C12" s="140" t="str">
        <f>Babosdöbréte!C12</f>
        <v>Babosdöbréte</v>
      </c>
      <c r="D12" s="189" t="str">
        <f>Babosdöbréte!D12</f>
        <v>Rendkívüli helyzetből adódó azonnali feladatok (max. 15%)</v>
      </c>
      <c r="E12" s="189"/>
      <c r="F12" s="189" t="str">
        <f>Babosdöbréte!F12</f>
        <v>működőképeség biztosítása</v>
      </c>
      <c r="G12" s="189"/>
      <c r="H12" s="134"/>
      <c r="I12" s="187" t="str">
        <f>Babosdöbréte!I12</f>
        <v>Babosdöbréte</v>
      </c>
      <c r="J12" s="134">
        <f>SUM(O12:AC12)</f>
        <v>2338.1000000000004</v>
      </c>
      <c r="K12" s="134"/>
      <c r="L12" s="183">
        <f>Babosdöbréte!L12</f>
        <v>44562</v>
      </c>
      <c r="M12" s="183">
        <f>Babosdöbréte!M12</f>
        <v>50040</v>
      </c>
      <c r="N12" s="188"/>
      <c r="O12" s="1">
        <f>Babosdöbréte!O12</f>
        <v>152</v>
      </c>
      <c r="P12" s="2">
        <f>Babosdöbréte!P12</f>
        <v>156.15</v>
      </c>
      <c r="Q12" s="2">
        <f>Babosdöbréte!Q12</f>
        <v>156.15</v>
      </c>
      <c r="R12" s="2">
        <f>Babosdöbréte!R12</f>
        <v>156.15</v>
      </c>
      <c r="S12" s="2">
        <f>Babosdöbréte!S12</f>
        <v>156.15</v>
      </c>
      <c r="T12" s="3">
        <f>Babosdöbréte!T12</f>
        <v>156.15</v>
      </c>
      <c r="U12" s="3">
        <f>Babosdöbréte!U12</f>
        <v>156.15</v>
      </c>
      <c r="V12" s="3">
        <f>Babosdöbréte!V12</f>
        <v>156.15</v>
      </c>
      <c r="W12" s="3">
        <f>Babosdöbréte!W12</f>
        <v>156.15</v>
      </c>
      <c r="X12" s="3">
        <f>Babosdöbréte!X12</f>
        <v>156.15</v>
      </c>
      <c r="Y12" s="3">
        <f>Babosdöbréte!Y12</f>
        <v>156.15</v>
      </c>
      <c r="Z12" s="3">
        <f>Babosdöbréte!Z12</f>
        <v>156.15</v>
      </c>
      <c r="AA12" s="3">
        <f>Babosdöbréte!AA12</f>
        <v>156.15</v>
      </c>
      <c r="AB12" s="3">
        <f>Babosdöbréte!AB12</f>
        <v>156.15</v>
      </c>
      <c r="AC12" s="4">
        <f>Babosdöbréte!AC12</f>
        <v>156.15</v>
      </c>
    </row>
    <row r="13" spans="1:29" s="83" customFormat="1" ht="30" x14ac:dyDescent="0.25">
      <c r="A13" s="187">
        <f>Becsvölgye!A12</f>
        <v>1</v>
      </c>
      <c r="B13" s="140"/>
      <c r="C13" s="140" t="str">
        <f>Becsvölgye!C12</f>
        <v>Becsvölgye</v>
      </c>
      <c r="D13" s="189" t="str">
        <f>Becsvölgye!D12</f>
        <v>Rendkívüli helyzetből adódó azonnali feladatok (max. 15%)</v>
      </c>
      <c r="E13" s="189"/>
      <c r="F13" s="189" t="str">
        <f>Becsvölgye!F12</f>
        <v>működőképeség biztosítása</v>
      </c>
      <c r="G13" s="189"/>
      <c r="H13" s="134"/>
      <c r="I13" s="187" t="str">
        <f>Becsvölgye!I12</f>
        <v>Becsvölgye</v>
      </c>
      <c r="J13" s="134">
        <f t="shared" ref="J13:J37" si="0">SUM(O13:AC13)</f>
        <v>4298.6999999999989</v>
      </c>
      <c r="K13" s="134"/>
      <c r="L13" s="183">
        <f>Becsvölgye!L12</f>
        <v>44562</v>
      </c>
      <c r="M13" s="183">
        <f>Becsvölgye!M12</f>
        <v>50040</v>
      </c>
      <c r="N13" s="188"/>
      <c r="O13" s="1">
        <f>Becsvölgye!O12</f>
        <v>373.8</v>
      </c>
      <c r="P13" s="2">
        <f>Becsvölgye!P12</f>
        <v>280.34999999999997</v>
      </c>
      <c r="Q13" s="2">
        <f>Becsvölgye!Q12</f>
        <v>280.34999999999997</v>
      </c>
      <c r="R13" s="2">
        <f>Becsvölgye!R12</f>
        <v>280.34999999999997</v>
      </c>
      <c r="S13" s="2">
        <f>Becsvölgye!S12</f>
        <v>280.34999999999997</v>
      </c>
      <c r="T13" s="3">
        <f>Becsvölgye!T12</f>
        <v>280.34999999999997</v>
      </c>
      <c r="U13" s="3">
        <f>Becsvölgye!U12</f>
        <v>280.34999999999997</v>
      </c>
      <c r="V13" s="3">
        <f>Becsvölgye!V12</f>
        <v>280.34999999999997</v>
      </c>
      <c r="W13" s="3">
        <f>Becsvölgye!W12</f>
        <v>280.34999999999997</v>
      </c>
      <c r="X13" s="3">
        <f>Becsvölgye!X12</f>
        <v>280.34999999999997</v>
      </c>
      <c r="Y13" s="3">
        <f>Becsvölgye!Y12</f>
        <v>280.34999999999997</v>
      </c>
      <c r="Z13" s="3">
        <f>Becsvölgye!Z12</f>
        <v>280.34999999999997</v>
      </c>
      <c r="AA13" s="3">
        <f>Becsvölgye!AA12</f>
        <v>280.34999999999997</v>
      </c>
      <c r="AB13" s="3">
        <f>Becsvölgye!AB12</f>
        <v>280.34999999999997</v>
      </c>
      <c r="AC13" s="4">
        <f>Becsvölgye!AC12</f>
        <v>280.34999999999997</v>
      </c>
    </row>
    <row r="14" spans="1:29" s="83" customFormat="1" ht="30" x14ac:dyDescent="0.25">
      <c r="A14" s="187">
        <f>Bocfölde!A12</f>
        <v>1</v>
      </c>
      <c r="B14" s="140"/>
      <c r="C14" s="140" t="str">
        <f>Bocfölde!C12</f>
        <v>Bocfölde</v>
      </c>
      <c r="D14" s="189" t="str">
        <f>Bocfölde!D12</f>
        <v>Rendkívüli helyzetből adódó azonnali feladatok (max. 15%)</v>
      </c>
      <c r="E14" s="189"/>
      <c r="F14" s="189" t="str">
        <f>Bocfölde!F12</f>
        <v>működőképeség biztosítása</v>
      </c>
      <c r="G14" s="189"/>
      <c r="H14" s="134"/>
      <c r="I14" s="187" t="str">
        <f>Bocfölde!I12</f>
        <v>Bocfölde</v>
      </c>
      <c r="J14" s="134">
        <f t="shared" si="0"/>
        <v>9586.4</v>
      </c>
      <c r="K14" s="134"/>
      <c r="L14" s="183">
        <f>Bocfölde!L12</f>
        <v>44562</v>
      </c>
      <c r="M14" s="183">
        <f>Bocfölde!M12</f>
        <v>50040</v>
      </c>
      <c r="N14" s="188"/>
      <c r="O14" s="1">
        <f>Bocfölde!O12</f>
        <v>833.6</v>
      </c>
      <c r="P14" s="2">
        <f>Bocfölde!P12</f>
        <v>625.19999999999993</v>
      </c>
      <c r="Q14" s="2">
        <f>Bocfölde!Q12</f>
        <v>625.19999999999993</v>
      </c>
      <c r="R14" s="2">
        <f>Bocfölde!R12</f>
        <v>625.19999999999993</v>
      </c>
      <c r="S14" s="2">
        <f>Bocfölde!S12</f>
        <v>625.19999999999993</v>
      </c>
      <c r="T14" s="3">
        <f>Bocfölde!T12</f>
        <v>625.19999999999993</v>
      </c>
      <c r="U14" s="3">
        <f>Bocfölde!U12</f>
        <v>625.19999999999993</v>
      </c>
      <c r="V14" s="3">
        <f>Bocfölde!V12</f>
        <v>625.19999999999993</v>
      </c>
      <c r="W14" s="3">
        <f>Bocfölde!W12</f>
        <v>625.19999999999993</v>
      </c>
      <c r="X14" s="3">
        <f>Bocfölde!X12</f>
        <v>625.19999999999993</v>
      </c>
      <c r="Y14" s="3">
        <f>Bocfölde!Y12</f>
        <v>625.19999999999993</v>
      </c>
      <c r="Z14" s="3">
        <f>Bocfölde!Z12</f>
        <v>625.19999999999993</v>
      </c>
      <c r="AA14" s="3">
        <f>Bocfölde!AA12</f>
        <v>625.19999999999993</v>
      </c>
      <c r="AB14" s="3">
        <f>Bocfölde!AB12</f>
        <v>625.19999999999993</v>
      </c>
      <c r="AC14" s="4">
        <f>Bocfölde!AC12</f>
        <v>625.19999999999993</v>
      </c>
    </row>
    <row r="15" spans="1:29" s="83" customFormat="1" ht="30" x14ac:dyDescent="0.25">
      <c r="A15" s="187">
        <f>Böde!A12</f>
        <v>1</v>
      </c>
      <c r="B15" s="140"/>
      <c r="C15" s="140" t="str">
        <f>Böde!C12</f>
        <v>Böde</v>
      </c>
      <c r="D15" s="189" t="str">
        <f>Böde!D12</f>
        <v>Rendkívüli helyzetből adódó azonnali feladatok (max. 15%)</v>
      </c>
      <c r="E15" s="189"/>
      <c r="F15" s="189" t="str">
        <f>Böde!F12</f>
        <v>működőképeség biztosítása</v>
      </c>
      <c r="G15" s="189"/>
      <c r="H15" s="134"/>
      <c r="I15" s="187" t="str">
        <f>Böde!I12</f>
        <v>Böde</v>
      </c>
      <c r="J15" s="134">
        <f t="shared" si="0"/>
        <v>1379.5</v>
      </c>
      <c r="K15" s="134"/>
      <c r="L15" s="183">
        <f>Böde!L12</f>
        <v>44562</v>
      </c>
      <c r="M15" s="183">
        <f>Böde!M12</f>
        <v>50040</v>
      </c>
      <c r="N15" s="188"/>
      <c r="O15" s="1">
        <f>Böde!O12</f>
        <v>445</v>
      </c>
      <c r="P15" s="2">
        <f>Böde!P12</f>
        <v>66.75</v>
      </c>
      <c r="Q15" s="2">
        <f>Böde!Q12</f>
        <v>66.75</v>
      </c>
      <c r="R15" s="2">
        <f>Böde!R12</f>
        <v>66.75</v>
      </c>
      <c r="S15" s="2">
        <f>Böde!S12</f>
        <v>66.75</v>
      </c>
      <c r="T15" s="3">
        <f>Böde!T12</f>
        <v>66.75</v>
      </c>
      <c r="U15" s="3">
        <f>Böde!U12</f>
        <v>66.75</v>
      </c>
      <c r="V15" s="3">
        <f>Böde!V12</f>
        <v>66.75</v>
      </c>
      <c r="W15" s="3">
        <f>Böde!W12</f>
        <v>66.75</v>
      </c>
      <c r="X15" s="3">
        <f>Böde!X12</f>
        <v>66.75</v>
      </c>
      <c r="Y15" s="3">
        <f>Böde!Y12</f>
        <v>66.75</v>
      </c>
      <c r="Z15" s="3">
        <f>Böde!Z12</f>
        <v>66.75</v>
      </c>
      <c r="AA15" s="3">
        <f>Böde!AA12</f>
        <v>66.75</v>
      </c>
      <c r="AB15" s="3">
        <f>Böde!AB12</f>
        <v>66.75</v>
      </c>
      <c r="AC15" s="4">
        <f>Böde!AC12</f>
        <v>66.75</v>
      </c>
    </row>
    <row r="16" spans="1:29" s="83" customFormat="1" ht="30" x14ac:dyDescent="0.25">
      <c r="A16" s="187">
        <f>Csatár!A12</f>
        <v>1</v>
      </c>
      <c r="B16" s="140"/>
      <c r="C16" s="140" t="str">
        <f>Csatár!C12</f>
        <v>Csatár</v>
      </c>
      <c r="D16" s="189" t="str">
        <f>Csatár!D12</f>
        <v>Rendkívüli helyzetből adódó azonnali feladatok (max. 15%)</v>
      </c>
      <c r="E16" s="189"/>
      <c r="F16" s="189" t="str">
        <f>Csatár!F12</f>
        <v>működőképeség biztosítása</v>
      </c>
      <c r="G16" s="189"/>
      <c r="H16" s="134"/>
      <c r="I16" s="187" t="str">
        <f>Csatár!I12</f>
        <v>Csatár</v>
      </c>
      <c r="J16" s="134">
        <f t="shared" si="0"/>
        <v>2845.1000000000004</v>
      </c>
      <c r="K16" s="134"/>
      <c r="L16" s="183">
        <f>Csatár!L12</f>
        <v>44562</v>
      </c>
      <c r="M16" s="183">
        <f>Csatár!M12</f>
        <v>50040</v>
      </c>
      <c r="N16" s="188"/>
      <c r="O16" s="1">
        <f>Csatár!O12</f>
        <v>247.4</v>
      </c>
      <c r="P16" s="2">
        <f>Csatár!P12</f>
        <v>185.54999999999998</v>
      </c>
      <c r="Q16" s="2">
        <f>Csatár!Q12</f>
        <v>185.54999999999998</v>
      </c>
      <c r="R16" s="2">
        <f>Csatár!R12</f>
        <v>185.54999999999998</v>
      </c>
      <c r="S16" s="2">
        <f>Csatár!S12</f>
        <v>185.54999999999998</v>
      </c>
      <c r="T16" s="3">
        <f>Csatár!T12</f>
        <v>185.54999999999998</v>
      </c>
      <c r="U16" s="3">
        <f>Csatár!U12</f>
        <v>185.54999999999998</v>
      </c>
      <c r="V16" s="3">
        <f>Csatár!V12</f>
        <v>185.54999999999998</v>
      </c>
      <c r="W16" s="3">
        <f>Csatár!W12</f>
        <v>185.54999999999998</v>
      </c>
      <c r="X16" s="3">
        <f>Csatár!X12</f>
        <v>185.54999999999998</v>
      </c>
      <c r="Y16" s="3">
        <f>Csatár!Y12</f>
        <v>185.54999999999998</v>
      </c>
      <c r="Z16" s="3">
        <f>Csatár!Z12</f>
        <v>185.54999999999998</v>
      </c>
      <c r="AA16" s="3">
        <f>Csatár!AA12</f>
        <v>185.54999999999998</v>
      </c>
      <c r="AB16" s="3">
        <f>Csatár!AB12</f>
        <v>185.54999999999998</v>
      </c>
      <c r="AC16" s="4">
        <f>Csatár!AC12</f>
        <v>185.54999999999998</v>
      </c>
    </row>
    <row r="17" spans="1:29" s="83" customFormat="1" ht="30" x14ac:dyDescent="0.25">
      <c r="A17" s="187">
        <f>Hottó!A12</f>
        <v>1</v>
      </c>
      <c r="B17" s="140"/>
      <c r="C17" s="140" t="str">
        <f>Hottó!C12</f>
        <v>Hottó</v>
      </c>
      <c r="D17" s="189" t="str">
        <f>Hottó!D12</f>
        <v>Rendkívüli helyzetből adódó azonnali feladatok (max. 15%)</v>
      </c>
      <c r="E17" s="189"/>
      <c r="F17" s="189" t="str">
        <f>Hottó!F12</f>
        <v>működőképeség biztosítása</v>
      </c>
      <c r="G17" s="189"/>
      <c r="H17" s="134"/>
      <c r="I17" s="187" t="str">
        <f>Hottó!I12</f>
        <v>Hottó</v>
      </c>
      <c r="J17" s="134">
        <f t="shared" si="0"/>
        <v>2337.3999999999992</v>
      </c>
      <c r="K17" s="134"/>
      <c r="L17" s="183">
        <f>Hottó!L12</f>
        <v>44562</v>
      </c>
      <c r="M17" s="183">
        <f>Hottó!M12</f>
        <v>50040</v>
      </c>
      <c r="N17" s="188"/>
      <c r="O17" s="1">
        <f>Hottó!O12</f>
        <v>754</v>
      </c>
      <c r="P17" s="2">
        <f>Hottó!P12</f>
        <v>113.1</v>
      </c>
      <c r="Q17" s="2">
        <f>Hottó!Q12</f>
        <v>113.1</v>
      </c>
      <c r="R17" s="2">
        <f>Hottó!R12</f>
        <v>113.1</v>
      </c>
      <c r="S17" s="2">
        <f>Hottó!S12</f>
        <v>113.1</v>
      </c>
      <c r="T17" s="3">
        <f>Hottó!T12</f>
        <v>113.1</v>
      </c>
      <c r="U17" s="3">
        <f>Hottó!U12</f>
        <v>113.1</v>
      </c>
      <c r="V17" s="3">
        <f>Hottó!V12</f>
        <v>113.1</v>
      </c>
      <c r="W17" s="3">
        <f>Hottó!W12</f>
        <v>113.1</v>
      </c>
      <c r="X17" s="3">
        <f>Hottó!X12</f>
        <v>113.1</v>
      </c>
      <c r="Y17" s="3">
        <f>Hottó!Y12</f>
        <v>113.1</v>
      </c>
      <c r="Z17" s="3">
        <f>Hottó!Z12</f>
        <v>113.1</v>
      </c>
      <c r="AA17" s="3">
        <f>Hottó!AA12</f>
        <v>113.1</v>
      </c>
      <c r="AB17" s="3">
        <f>Hottó!AB12</f>
        <v>113.1</v>
      </c>
      <c r="AC17" s="4">
        <f>Hottó!AC12</f>
        <v>113.1</v>
      </c>
    </row>
    <row r="18" spans="1:29" s="83" customFormat="1" ht="30" x14ac:dyDescent="0.25">
      <c r="A18" s="187">
        <f>Kiskutas!A12</f>
        <v>1</v>
      </c>
      <c r="B18" s="140"/>
      <c r="C18" s="140" t="str">
        <f>Kiskutas!C12</f>
        <v>Kiskutas</v>
      </c>
      <c r="D18" s="189" t="str">
        <f>Kiskutas!D12</f>
        <v>Rendkívüli helyzetből adódó azonnali feladatok (max. 15%)</v>
      </c>
      <c r="E18" s="189"/>
      <c r="F18" s="189" t="str">
        <f>Kiskutas!F12</f>
        <v>működőképeség biztosítása</v>
      </c>
      <c r="G18" s="189"/>
      <c r="H18" s="134"/>
      <c r="I18" s="187" t="str">
        <f>Kiskutas!I12</f>
        <v>Kiskutas</v>
      </c>
      <c r="J18" s="134">
        <f t="shared" si="0"/>
        <v>1391.8999999999996</v>
      </c>
      <c r="K18" s="134"/>
      <c r="L18" s="183">
        <f>Kiskutas!L12</f>
        <v>44562</v>
      </c>
      <c r="M18" s="183">
        <f>Kiskutas!M12</f>
        <v>50040</v>
      </c>
      <c r="N18" s="188"/>
      <c r="O18" s="1">
        <f>Kiskutas!O12</f>
        <v>449</v>
      </c>
      <c r="P18" s="2">
        <f>Kiskutas!P12</f>
        <v>67.349999999999994</v>
      </c>
      <c r="Q18" s="2">
        <f>Kiskutas!Q12</f>
        <v>67.349999999999994</v>
      </c>
      <c r="R18" s="2">
        <f>Kiskutas!R12</f>
        <v>67.349999999999994</v>
      </c>
      <c r="S18" s="2">
        <f>Kiskutas!S12</f>
        <v>67.349999999999994</v>
      </c>
      <c r="T18" s="3">
        <f>Kiskutas!T12</f>
        <v>67.349999999999994</v>
      </c>
      <c r="U18" s="3">
        <f>Kiskutas!U12</f>
        <v>67.349999999999994</v>
      </c>
      <c r="V18" s="3">
        <f>Kiskutas!V12</f>
        <v>67.349999999999994</v>
      </c>
      <c r="W18" s="3">
        <f>Kiskutas!W12</f>
        <v>67.349999999999994</v>
      </c>
      <c r="X18" s="3">
        <f>Kiskutas!X12</f>
        <v>67.349999999999994</v>
      </c>
      <c r="Y18" s="3">
        <f>Kiskutas!Y12</f>
        <v>67.349999999999994</v>
      </c>
      <c r="Z18" s="3">
        <f>Kiskutas!Z12</f>
        <v>67.349999999999994</v>
      </c>
      <c r="AA18" s="3">
        <f>Kiskutas!AA12</f>
        <v>67.349999999999994</v>
      </c>
      <c r="AB18" s="3">
        <f>Kiskutas!AB12</f>
        <v>67.349999999999994</v>
      </c>
      <c r="AC18" s="4">
        <f>Kiskutas!AC12</f>
        <v>67.349999999999994</v>
      </c>
    </row>
    <row r="19" spans="1:29" s="83" customFormat="1" ht="30" x14ac:dyDescent="0.25">
      <c r="A19" s="187">
        <f>Nagykutas!A12</f>
        <v>1</v>
      </c>
      <c r="B19" s="140"/>
      <c r="C19" s="140" t="str">
        <f>Nagykutas!C12</f>
        <v>Nagykutas</v>
      </c>
      <c r="D19" s="189" t="str">
        <f>Nagykutas!D12</f>
        <v>Rendkívüli helyzetből adódó azonnali feladatok (max. 15%)</v>
      </c>
      <c r="E19" s="189"/>
      <c r="F19" s="189" t="str">
        <f>Nagykutas!F12</f>
        <v>működőképeség biztosítása</v>
      </c>
      <c r="G19" s="189"/>
      <c r="H19" s="134"/>
      <c r="I19" s="187" t="str">
        <f>Nagykutas!I12</f>
        <v>Nagykutas</v>
      </c>
      <c r="J19" s="134">
        <f t="shared" si="0"/>
        <v>2819.8000000000006</v>
      </c>
      <c r="K19" s="134"/>
      <c r="L19" s="183">
        <f>Nagykutas!L12</f>
        <v>44562</v>
      </c>
      <c r="M19" s="183">
        <f>Nagykutas!M12</f>
        <v>50040</v>
      </c>
      <c r="N19" s="188"/>
      <c r="O19" s="1">
        <f>Nagykutas!O12</f>
        <v>245.20000000000002</v>
      </c>
      <c r="P19" s="2">
        <f>Nagykutas!P12</f>
        <v>183.9</v>
      </c>
      <c r="Q19" s="2">
        <f>Nagykutas!Q12</f>
        <v>183.9</v>
      </c>
      <c r="R19" s="2">
        <f>Nagykutas!R12</f>
        <v>183.9</v>
      </c>
      <c r="S19" s="2">
        <f>Nagykutas!S12</f>
        <v>183.9</v>
      </c>
      <c r="T19" s="3">
        <f>Nagykutas!T12</f>
        <v>183.9</v>
      </c>
      <c r="U19" s="3">
        <f>Nagykutas!U12</f>
        <v>183.9</v>
      </c>
      <c r="V19" s="3">
        <f>Nagykutas!V12</f>
        <v>183.9</v>
      </c>
      <c r="W19" s="3">
        <f>Nagykutas!W12</f>
        <v>183.9</v>
      </c>
      <c r="X19" s="3">
        <f>Nagykutas!X12</f>
        <v>183.9</v>
      </c>
      <c r="Y19" s="3">
        <f>Nagykutas!Y12</f>
        <v>183.9</v>
      </c>
      <c r="Z19" s="3">
        <f>Nagykutas!Z12</f>
        <v>183.9</v>
      </c>
      <c r="AA19" s="3">
        <f>Nagykutas!AA12</f>
        <v>183.9</v>
      </c>
      <c r="AB19" s="3">
        <f>Nagykutas!AB12</f>
        <v>183.9</v>
      </c>
      <c r="AC19" s="4">
        <f>Nagykutas!AC12</f>
        <v>183.9</v>
      </c>
    </row>
    <row r="20" spans="1:29" s="83" customFormat="1" ht="30" x14ac:dyDescent="0.25">
      <c r="A20" s="187">
        <f>Sárhida!A12</f>
        <v>1</v>
      </c>
      <c r="B20" s="140"/>
      <c r="C20" s="140" t="str">
        <f>Sárhida!C12</f>
        <v>Sárhida</v>
      </c>
      <c r="D20" s="189" t="str">
        <f>Sárhida!D12</f>
        <v>Rendkívüli helyzetből adódó azonnali feladatok (max. 15%)</v>
      </c>
      <c r="E20" s="189"/>
      <c r="F20" s="189" t="str">
        <f>Sárhida!F12</f>
        <v>működőképeség biztosítása</v>
      </c>
      <c r="G20" s="189"/>
      <c r="H20" s="134"/>
      <c r="I20" s="187" t="str">
        <f>Sárhida!I12</f>
        <v>Sárhida</v>
      </c>
      <c r="J20" s="134">
        <f t="shared" si="0"/>
        <v>2155.5000000000005</v>
      </c>
      <c r="K20" s="134"/>
      <c r="L20" s="183">
        <f>Sárhida!L12</f>
        <v>44562</v>
      </c>
      <c r="M20" s="183">
        <f>Sárhida!M12</f>
        <v>50040</v>
      </c>
      <c r="N20" s="188"/>
      <c r="O20" s="1">
        <f>Sárhida!O12</f>
        <v>143.69999999999999</v>
      </c>
      <c r="P20" s="2">
        <f>Sárhida!P12</f>
        <v>143.69999999999999</v>
      </c>
      <c r="Q20" s="2">
        <f>Sárhida!Q12</f>
        <v>143.69999999999999</v>
      </c>
      <c r="R20" s="2">
        <f>Sárhida!R12</f>
        <v>143.69999999999999</v>
      </c>
      <c r="S20" s="2">
        <f>Sárhida!S12</f>
        <v>143.69999999999999</v>
      </c>
      <c r="T20" s="3">
        <f>Sárhida!T12</f>
        <v>143.69999999999999</v>
      </c>
      <c r="U20" s="3">
        <f>Sárhida!U12</f>
        <v>143.69999999999999</v>
      </c>
      <c r="V20" s="3">
        <f>Sárhida!V12</f>
        <v>143.69999999999999</v>
      </c>
      <c r="W20" s="3">
        <f>Sárhida!W12</f>
        <v>143.69999999999999</v>
      </c>
      <c r="X20" s="3">
        <f>Sárhida!X12</f>
        <v>143.69999999999999</v>
      </c>
      <c r="Y20" s="3">
        <f>Sárhida!Y12</f>
        <v>143.69999999999999</v>
      </c>
      <c r="Z20" s="3">
        <f>Sárhida!Z12</f>
        <v>143.69999999999999</v>
      </c>
      <c r="AA20" s="3">
        <f>Sárhida!AA12</f>
        <v>143.69999999999999</v>
      </c>
      <c r="AB20" s="3">
        <f>Sárhida!AB12</f>
        <v>143.69999999999999</v>
      </c>
      <c r="AC20" s="4">
        <f>Sárhida!AC12</f>
        <v>143.69999999999999</v>
      </c>
    </row>
    <row r="21" spans="1:29" s="83" customFormat="1" ht="30" x14ac:dyDescent="0.25">
      <c r="A21" s="187">
        <f>Teskánd!A12</f>
        <v>1</v>
      </c>
      <c r="B21" s="140"/>
      <c r="C21" s="140" t="str">
        <f>Teskánd!C12</f>
        <v>Teskánd</v>
      </c>
      <c r="D21" s="189" t="str">
        <f>Teskánd!D12</f>
        <v>Rendkívüli helyzetből adódó azonnali feladatok (max. 15%)</v>
      </c>
      <c r="E21" s="189"/>
      <c r="F21" s="189" t="str">
        <f>Teskánd!F12</f>
        <v>működőképeség biztosítása</v>
      </c>
      <c r="G21" s="189"/>
      <c r="H21" s="134"/>
      <c r="I21" s="187" t="str">
        <f>Teskánd!I12</f>
        <v>Teskánd</v>
      </c>
      <c r="J21" s="134">
        <f t="shared" si="0"/>
        <v>6522.7500000000018</v>
      </c>
      <c r="K21" s="134"/>
      <c r="L21" s="183">
        <f>Teskánd!L12</f>
        <v>44562</v>
      </c>
      <c r="M21" s="183">
        <f>Teskánd!M12</f>
        <v>50040</v>
      </c>
      <c r="N21" s="188"/>
      <c r="O21" s="1">
        <f>Teskánd!O12</f>
        <v>434.84999999999997</v>
      </c>
      <c r="P21" s="2">
        <f>Teskánd!P12</f>
        <v>434.84999999999997</v>
      </c>
      <c r="Q21" s="2">
        <f>Teskánd!Q12</f>
        <v>434.84999999999997</v>
      </c>
      <c r="R21" s="2">
        <f>Teskánd!R12</f>
        <v>434.84999999999997</v>
      </c>
      <c r="S21" s="2">
        <f>Teskánd!S12</f>
        <v>434.84999999999997</v>
      </c>
      <c r="T21" s="3">
        <f>Teskánd!T12</f>
        <v>434.84999999999997</v>
      </c>
      <c r="U21" s="3">
        <f>Teskánd!U12</f>
        <v>434.84999999999997</v>
      </c>
      <c r="V21" s="3">
        <f>Teskánd!V12</f>
        <v>434.84999999999997</v>
      </c>
      <c r="W21" s="3">
        <f>Teskánd!W12</f>
        <v>434.84999999999997</v>
      </c>
      <c r="X21" s="3">
        <f>Teskánd!X12</f>
        <v>434.84999999999997</v>
      </c>
      <c r="Y21" s="3">
        <f>Teskánd!Y12</f>
        <v>434.84999999999997</v>
      </c>
      <c r="Z21" s="3">
        <f>Teskánd!Z12</f>
        <v>434.84999999999997</v>
      </c>
      <c r="AA21" s="3">
        <f>Teskánd!AA12</f>
        <v>434.84999999999997</v>
      </c>
      <c r="AB21" s="3">
        <f>Teskánd!AB12</f>
        <v>434.84999999999997</v>
      </c>
      <c r="AC21" s="4">
        <f>Teskánd!AC12</f>
        <v>434.84999999999997</v>
      </c>
    </row>
    <row r="22" spans="1:29" s="83" customFormat="1" ht="30" x14ac:dyDescent="0.25">
      <c r="A22" s="187">
        <f>Bagod!A12</f>
        <v>1</v>
      </c>
      <c r="B22" s="140"/>
      <c r="C22" s="140" t="str">
        <f>Bagod!C12</f>
        <v>Bagod</v>
      </c>
      <c r="D22" s="189" t="str">
        <f>Bagod!D12</f>
        <v>Rendkívüli helyzetből adódó azonnali feladatok (max. 15%)</v>
      </c>
      <c r="E22" s="189"/>
      <c r="F22" s="189" t="str">
        <f>Bagod!F12</f>
        <v>működőképeség biztosítása</v>
      </c>
      <c r="G22" s="189"/>
      <c r="H22" s="134"/>
      <c r="I22" s="187" t="str">
        <f>Bagod!I12</f>
        <v>Bagod</v>
      </c>
      <c r="J22" s="134">
        <f t="shared" si="0"/>
        <v>9602.5</v>
      </c>
      <c r="K22" s="134"/>
      <c r="L22" s="183">
        <f>Bagod!L12</f>
        <v>44562</v>
      </c>
      <c r="M22" s="183">
        <f>Bagod!M12</f>
        <v>50040</v>
      </c>
      <c r="N22" s="188"/>
      <c r="O22" s="1">
        <f>Bagod!O12</f>
        <v>835</v>
      </c>
      <c r="P22" s="2">
        <f>Bagod!P12</f>
        <v>626.25</v>
      </c>
      <c r="Q22" s="2">
        <f>Bagod!Q12</f>
        <v>626.25</v>
      </c>
      <c r="R22" s="2">
        <f>Bagod!R12</f>
        <v>626.25</v>
      </c>
      <c r="S22" s="2">
        <f>Bagod!S12</f>
        <v>626.25</v>
      </c>
      <c r="T22" s="3">
        <f>Bagod!T12</f>
        <v>626.25</v>
      </c>
      <c r="U22" s="3">
        <f>Bagod!U12</f>
        <v>626.25</v>
      </c>
      <c r="V22" s="3">
        <f>Bagod!V12</f>
        <v>626.25</v>
      </c>
      <c r="W22" s="3">
        <f>Bagod!W12</f>
        <v>626.25</v>
      </c>
      <c r="X22" s="3">
        <f>Bagod!X12</f>
        <v>626.25</v>
      </c>
      <c r="Y22" s="3">
        <f>Bagod!Y12</f>
        <v>626.25</v>
      </c>
      <c r="Z22" s="3">
        <f>Bagod!Z12</f>
        <v>626.25</v>
      </c>
      <c r="AA22" s="3">
        <f>Bagod!AA12</f>
        <v>626.25</v>
      </c>
      <c r="AB22" s="3">
        <f>Bagod!AB12</f>
        <v>626.25</v>
      </c>
      <c r="AC22" s="4">
        <f>Bagod!AC12</f>
        <v>626.25</v>
      </c>
    </row>
    <row r="23" spans="1:29" s="83" customFormat="1" ht="30" x14ac:dyDescent="0.25">
      <c r="A23" s="187">
        <f>Boncodfölde!A12</f>
        <v>1</v>
      </c>
      <c r="B23" s="140"/>
      <c r="C23" s="140" t="str">
        <f>Boncodfölde!C12</f>
        <v>Boncodfölde</v>
      </c>
      <c r="D23" s="189" t="str">
        <f>Boncodfölde!D12</f>
        <v>Rendkívüli helyzetből adódó azonnali feladatok (max. 15%)</v>
      </c>
      <c r="E23" s="189"/>
      <c r="F23" s="189" t="str">
        <f>Boncodfölde!F12</f>
        <v>működőképeség biztosítása</v>
      </c>
      <c r="G23" s="189"/>
      <c r="H23" s="134"/>
      <c r="I23" s="187" t="str">
        <f>Boncodfölde!I12</f>
        <v>Boncodfölde</v>
      </c>
      <c r="J23" s="134">
        <f t="shared" si="0"/>
        <v>3797.3000000000011</v>
      </c>
      <c r="K23" s="134"/>
      <c r="L23" s="183">
        <f>Boncodfölde!L12</f>
        <v>44562</v>
      </c>
      <c r="M23" s="183">
        <f>Boncodfölde!M12</f>
        <v>50040</v>
      </c>
      <c r="N23" s="188"/>
      <c r="O23" s="1">
        <f>Boncodfölde!O12</f>
        <v>330.20000000000005</v>
      </c>
      <c r="P23" s="2">
        <f>Boncodfölde!P12</f>
        <v>247.64999999999998</v>
      </c>
      <c r="Q23" s="2">
        <f>Boncodfölde!Q12</f>
        <v>247.64999999999998</v>
      </c>
      <c r="R23" s="2">
        <f>Boncodfölde!R12</f>
        <v>247.64999999999998</v>
      </c>
      <c r="S23" s="2">
        <f>Boncodfölde!S12</f>
        <v>247.64999999999998</v>
      </c>
      <c r="T23" s="3">
        <f>Boncodfölde!T12</f>
        <v>247.64999999999998</v>
      </c>
      <c r="U23" s="3">
        <f>Boncodfölde!U12</f>
        <v>247.64999999999998</v>
      </c>
      <c r="V23" s="3">
        <f>Boncodfölde!V12</f>
        <v>247.64999999999998</v>
      </c>
      <c r="W23" s="3">
        <f>Boncodfölde!W12</f>
        <v>247.64999999999998</v>
      </c>
      <c r="X23" s="3">
        <f>Boncodfölde!X12</f>
        <v>247.64999999999998</v>
      </c>
      <c r="Y23" s="3">
        <f>Boncodfölde!Y12</f>
        <v>247.64999999999998</v>
      </c>
      <c r="Z23" s="3">
        <f>Boncodfölde!Z12</f>
        <v>247.64999999999998</v>
      </c>
      <c r="AA23" s="3">
        <f>Boncodfölde!AA12</f>
        <v>247.64999999999998</v>
      </c>
      <c r="AB23" s="3">
        <f>Boncodfölde!AB12</f>
        <v>247.64999999999998</v>
      </c>
      <c r="AC23" s="4">
        <f>Boncodfölde!AC12</f>
        <v>247.64999999999998</v>
      </c>
    </row>
    <row r="24" spans="1:29" s="83" customFormat="1" ht="30" x14ac:dyDescent="0.25">
      <c r="A24" s="187">
        <f>Hagyárosbörönd!A12</f>
        <v>1</v>
      </c>
      <c r="B24" s="140"/>
      <c r="C24" s="140" t="str">
        <f>Hagyárosbörönd!C12</f>
        <v>Hagyárosbörönd</v>
      </c>
      <c r="D24" s="189" t="str">
        <f>Hagyárosbörönd!D12</f>
        <v>Rendkívüli helyzetből adódó azonnali feladatok (max. 15%)</v>
      </c>
      <c r="E24" s="189"/>
      <c r="F24" s="189" t="str">
        <f>Hagyárosbörönd!F12</f>
        <v>működőképeség biztosítása</v>
      </c>
      <c r="G24" s="189"/>
      <c r="H24" s="134"/>
      <c r="I24" s="187" t="str">
        <f>Hagyárosbörönd!I12</f>
        <v>Hagyárosbörönd</v>
      </c>
      <c r="J24" s="134">
        <f t="shared" si="0"/>
        <v>1996.3999999999992</v>
      </c>
      <c r="K24" s="134"/>
      <c r="L24" s="183">
        <f>Hagyárosbörönd!L12</f>
        <v>44562</v>
      </c>
      <c r="M24" s="183">
        <f>Hagyárosbörönd!M12</f>
        <v>50040</v>
      </c>
      <c r="N24" s="188"/>
      <c r="O24" s="1">
        <f>Hagyárosbörönd!O12</f>
        <v>644</v>
      </c>
      <c r="P24" s="2">
        <f>Hagyárosbörönd!P12</f>
        <v>96.6</v>
      </c>
      <c r="Q24" s="2">
        <f>Hagyárosbörönd!Q12</f>
        <v>96.6</v>
      </c>
      <c r="R24" s="2">
        <f>Hagyárosbörönd!R12</f>
        <v>96.6</v>
      </c>
      <c r="S24" s="2">
        <f>Hagyárosbörönd!S12</f>
        <v>96.6</v>
      </c>
      <c r="T24" s="3">
        <f>Hagyárosbörönd!T12</f>
        <v>96.6</v>
      </c>
      <c r="U24" s="3">
        <f>Hagyárosbörönd!U12</f>
        <v>96.6</v>
      </c>
      <c r="V24" s="3">
        <f>Hagyárosbörönd!V12</f>
        <v>96.6</v>
      </c>
      <c r="W24" s="3">
        <f>Hagyárosbörönd!W12</f>
        <v>96.6</v>
      </c>
      <c r="X24" s="3">
        <f>Hagyárosbörönd!X12</f>
        <v>96.6</v>
      </c>
      <c r="Y24" s="3">
        <f>Hagyárosbörönd!Y12</f>
        <v>96.6</v>
      </c>
      <c r="Z24" s="3">
        <f>Hagyárosbörönd!Z12</f>
        <v>96.6</v>
      </c>
      <c r="AA24" s="3">
        <f>Hagyárosbörönd!AA12</f>
        <v>96.6</v>
      </c>
      <c r="AB24" s="3">
        <f>Hagyárosbörönd!AB12</f>
        <v>96.6</v>
      </c>
      <c r="AC24" s="4">
        <f>Hagyárosbörönd!AC12</f>
        <v>96.6</v>
      </c>
    </row>
    <row r="25" spans="1:29" s="83" customFormat="1" ht="30" x14ac:dyDescent="0.25">
      <c r="A25" s="187">
        <f>Kávás!A12</f>
        <v>1</v>
      </c>
      <c r="B25" s="140"/>
      <c r="C25" s="140" t="str">
        <f>Kávás!C12</f>
        <v>Kávás</v>
      </c>
      <c r="D25" s="189" t="str">
        <f>Kávás!D12</f>
        <v>Rendkívüli helyzetből adódó azonnali feladatok (max.15%)</v>
      </c>
      <c r="E25" s="189"/>
      <c r="F25" s="189" t="str">
        <f>Kávás!F12</f>
        <v>működőképeség biztosítása</v>
      </c>
      <c r="G25" s="189"/>
      <c r="H25" s="134"/>
      <c r="I25" s="187" t="str">
        <f>Kávás!I12</f>
        <v>Kávás</v>
      </c>
      <c r="J25" s="134">
        <f t="shared" si="0"/>
        <v>2191.6999999999998</v>
      </c>
      <c r="K25" s="134"/>
      <c r="L25" s="183">
        <f>Kávás!L12</f>
        <v>44562</v>
      </c>
      <c r="M25" s="183">
        <f>Kávás!M12</f>
        <v>50040</v>
      </c>
      <c r="N25" s="188"/>
      <c r="O25" s="1">
        <f>Kávás!O12</f>
        <v>707</v>
      </c>
      <c r="P25" s="2">
        <f>Kávás!P12</f>
        <v>106.05</v>
      </c>
      <c r="Q25" s="2">
        <f>Kávás!Q12</f>
        <v>106.05</v>
      </c>
      <c r="R25" s="2">
        <f>Kávás!R12</f>
        <v>106.05</v>
      </c>
      <c r="S25" s="2">
        <f>Kávás!S12</f>
        <v>106.05</v>
      </c>
      <c r="T25" s="3">
        <f>Kávás!T12</f>
        <v>106.05</v>
      </c>
      <c r="U25" s="3">
        <f>Kávás!U12</f>
        <v>106.05</v>
      </c>
      <c r="V25" s="3">
        <f>Kávás!V12</f>
        <v>106.05</v>
      </c>
      <c r="W25" s="3">
        <f>Kávás!W12</f>
        <v>106.05</v>
      </c>
      <c r="X25" s="3">
        <f>Kávás!X12</f>
        <v>106.05</v>
      </c>
      <c r="Y25" s="3">
        <f>Kávás!Y12</f>
        <v>106.05</v>
      </c>
      <c r="Z25" s="3">
        <f>Kávás!Z12</f>
        <v>106.05</v>
      </c>
      <c r="AA25" s="3">
        <f>Kávás!AA12</f>
        <v>106.05</v>
      </c>
      <c r="AB25" s="3">
        <f>Kávás!AB12</f>
        <v>106.05</v>
      </c>
      <c r="AC25" s="4">
        <f>Kávás!AC12</f>
        <v>106.05</v>
      </c>
    </row>
    <row r="26" spans="1:29" s="83" customFormat="1" ht="30" x14ac:dyDescent="0.25">
      <c r="A26" s="187">
        <f>Zalaboldogfa!A12</f>
        <v>1</v>
      </c>
      <c r="B26" s="140"/>
      <c r="C26" s="140" t="str">
        <f>Zalaboldogfa!C12</f>
        <v>Zalaboldogfa</v>
      </c>
      <c r="D26" s="189" t="str">
        <f>Zalaboldogfa!D12</f>
        <v>Rendkívüli helyzetből adódó azonnali feladatok (max. 15%)</v>
      </c>
      <c r="E26" s="189"/>
      <c r="F26" s="189" t="str">
        <f>Zalaboldogfa!F12</f>
        <v>működőképeség biztosítása</v>
      </c>
      <c r="G26" s="189"/>
      <c r="H26" s="134"/>
      <c r="I26" s="187" t="str">
        <f>Zalaboldogfa!I12</f>
        <v>Zalaboldogfa</v>
      </c>
      <c r="J26" s="134">
        <f t="shared" si="0"/>
        <v>3243</v>
      </c>
      <c r="K26" s="134"/>
      <c r="L26" s="183">
        <f>Zalaboldogfa!L12</f>
        <v>44562</v>
      </c>
      <c r="M26" s="183">
        <f>Zalaboldogfa!M12</f>
        <v>50040</v>
      </c>
      <c r="N26" s="188"/>
      <c r="O26" s="1">
        <f>Zalaboldogfa!O12</f>
        <v>282</v>
      </c>
      <c r="P26" s="2">
        <f>Zalaboldogfa!P12</f>
        <v>211.5</v>
      </c>
      <c r="Q26" s="2">
        <f>Zalaboldogfa!Q12</f>
        <v>211.5</v>
      </c>
      <c r="R26" s="2">
        <f>Zalaboldogfa!R12</f>
        <v>211.5</v>
      </c>
      <c r="S26" s="2">
        <f>Zalaboldogfa!S12</f>
        <v>211.5</v>
      </c>
      <c r="T26" s="3">
        <f>Zalaboldogfa!T12</f>
        <v>211.5</v>
      </c>
      <c r="U26" s="3">
        <f>Zalaboldogfa!U12</f>
        <v>211.5</v>
      </c>
      <c r="V26" s="3">
        <f>Zalaboldogfa!V12</f>
        <v>211.5</v>
      </c>
      <c r="W26" s="3">
        <f>Zalaboldogfa!W12</f>
        <v>211.5</v>
      </c>
      <c r="X26" s="3">
        <f>Zalaboldogfa!X12</f>
        <v>211.5</v>
      </c>
      <c r="Y26" s="3">
        <f>Zalaboldogfa!Y12</f>
        <v>211.5</v>
      </c>
      <c r="Z26" s="3">
        <f>Zalaboldogfa!Z12</f>
        <v>211.5</v>
      </c>
      <c r="AA26" s="3">
        <f>Zalaboldogfa!AA12</f>
        <v>211.5</v>
      </c>
      <c r="AB26" s="3">
        <f>Zalaboldogfa!AB12</f>
        <v>211.5</v>
      </c>
      <c r="AC26" s="4">
        <f>Zalaboldogfa!AC12</f>
        <v>211.5</v>
      </c>
    </row>
    <row r="27" spans="1:29" s="83" customFormat="1" ht="30" x14ac:dyDescent="0.25">
      <c r="A27" s="187">
        <f>Zalaszentgyörgy!A12</f>
        <v>1</v>
      </c>
      <c r="B27" s="140"/>
      <c r="C27" s="140" t="str">
        <f>Zalaszentgyörgy!C12</f>
        <v>Zalaszentgyörgy</v>
      </c>
      <c r="D27" s="189" t="str">
        <f>Zalaszentgyörgy!D12</f>
        <v>Rendkívüli helyzetből adódó azonnali feladatok (max. 15%)</v>
      </c>
      <c r="E27" s="189"/>
      <c r="F27" s="189" t="str">
        <f>Zalaszentgyörgy!F12</f>
        <v>működőképeség biztosítása</v>
      </c>
      <c r="G27" s="189"/>
      <c r="H27" s="134"/>
      <c r="I27" s="187" t="str">
        <f>Zalaszentgyörgy!I12</f>
        <v>Zalaszentgyörgy</v>
      </c>
      <c r="J27" s="134">
        <f t="shared" si="0"/>
        <v>2277</v>
      </c>
      <c r="K27" s="134"/>
      <c r="L27" s="183">
        <f>Zalaszentgyörgy!L12</f>
        <v>44562</v>
      </c>
      <c r="M27" s="183">
        <f>Zalaszentgyörgy!M12</f>
        <v>50040</v>
      </c>
      <c r="N27" s="188"/>
      <c r="O27" s="1">
        <f>Zalaszentgyörgy!O12</f>
        <v>198</v>
      </c>
      <c r="P27" s="2">
        <f>Zalaszentgyörgy!P12</f>
        <v>148.5</v>
      </c>
      <c r="Q27" s="2">
        <f>Zalaszentgyörgy!Q12</f>
        <v>148.5</v>
      </c>
      <c r="R27" s="2">
        <f>Zalaszentgyörgy!R12</f>
        <v>148.5</v>
      </c>
      <c r="S27" s="2">
        <f>Zalaszentgyörgy!S12</f>
        <v>148.5</v>
      </c>
      <c r="T27" s="3">
        <f>Zalaszentgyörgy!T12</f>
        <v>148.5</v>
      </c>
      <c r="U27" s="3">
        <f>Zalaszentgyörgy!U12</f>
        <v>148.5</v>
      </c>
      <c r="V27" s="3">
        <f>Zalaszentgyörgy!V12</f>
        <v>148.5</v>
      </c>
      <c r="W27" s="3">
        <f>Zalaszentgyörgy!W12</f>
        <v>148.5</v>
      </c>
      <c r="X27" s="3">
        <f>Zalaszentgyörgy!X12</f>
        <v>148.5</v>
      </c>
      <c r="Y27" s="3">
        <f>Zalaszentgyörgy!Y12</f>
        <v>148.5</v>
      </c>
      <c r="Z27" s="3">
        <f>Zalaszentgyörgy!Z12</f>
        <v>148.5</v>
      </c>
      <c r="AA27" s="3">
        <f>Zalaszentgyörgy!AA12</f>
        <v>148.5</v>
      </c>
      <c r="AB27" s="3">
        <f>Zalaszentgyörgy!AB12</f>
        <v>148.5</v>
      </c>
      <c r="AC27" s="4">
        <f>Zalaszentgyörgy!AC12</f>
        <v>148.5</v>
      </c>
    </row>
    <row r="28" spans="1:29" s="83" customFormat="1" ht="30" x14ac:dyDescent="0.25">
      <c r="A28" s="187">
        <f>Csonkahegyhát!A12</f>
        <v>1</v>
      </c>
      <c r="B28" s="140"/>
      <c r="C28" s="140" t="str">
        <f>Csonkahegyhát!C12</f>
        <v>Csonkahegyhát</v>
      </c>
      <c r="D28" s="189" t="str">
        <f>Csonkahegyhát!D12</f>
        <v>Rendkívüli helyzetből adódó azonnali feladatok (max. 15%)</v>
      </c>
      <c r="E28" s="189"/>
      <c r="F28" s="189" t="str">
        <f>Csonkahegyhát!F12</f>
        <v>működőképeség biztosítása</v>
      </c>
      <c r="G28" s="189"/>
      <c r="H28" s="134"/>
      <c r="I28" s="187" t="str">
        <f>Csonkahegyhát!I12</f>
        <v>Csonkahegyhát</v>
      </c>
      <c r="J28" s="134">
        <f t="shared" si="0"/>
        <v>1060.1999999999996</v>
      </c>
      <c r="K28" s="134"/>
      <c r="L28" s="183">
        <f>Csonkahegyhát!L12</f>
        <v>44562</v>
      </c>
      <c r="M28" s="183">
        <f>Csonkahegyhát!M12</f>
        <v>50040</v>
      </c>
      <c r="N28" s="188"/>
      <c r="O28" s="1">
        <f>Csonkahegyhát!O12</f>
        <v>342</v>
      </c>
      <c r="P28" s="2">
        <f>Csonkahegyhát!P12</f>
        <v>51.3</v>
      </c>
      <c r="Q28" s="2">
        <f>Csonkahegyhát!Q12</f>
        <v>51.3</v>
      </c>
      <c r="R28" s="2">
        <f>Csonkahegyhát!R12</f>
        <v>51.3</v>
      </c>
      <c r="S28" s="2">
        <f>Csonkahegyhát!S12</f>
        <v>51.3</v>
      </c>
      <c r="T28" s="3">
        <f>Csonkahegyhát!T12</f>
        <v>51.3</v>
      </c>
      <c r="U28" s="3">
        <f>Csonkahegyhát!U12</f>
        <v>51.3</v>
      </c>
      <c r="V28" s="3">
        <f>Csonkahegyhát!V12</f>
        <v>51.3</v>
      </c>
      <c r="W28" s="3">
        <f>Csonkahegyhát!W12</f>
        <v>51.3</v>
      </c>
      <c r="X28" s="3">
        <f>Csonkahegyhát!X12</f>
        <v>51.3</v>
      </c>
      <c r="Y28" s="3">
        <f>Csonkahegyhát!Y12</f>
        <v>51.3</v>
      </c>
      <c r="Z28" s="3">
        <f>Csonkahegyhát!Z12</f>
        <v>51.3</v>
      </c>
      <c r="AA28" s="3">
        <f>Csonkahegyhát!AA12</f>
        <v>51.3</v>
      </c>
      <c r="AB28" s="3">
        <f>Csonkahegyhát!AB12</f>
        <v>51.3</v>
      </c>
      <c r="AC28" s="4">
        <f>Csonkahegyhát!AC12</f>
        <v>51.3</v>
      </c>
    </row>
    <row r="29" spans="1:29" s="83" customFormat="1" ht="30" x14ac:dyDescent="0.25">
      <c r="A29" s="187">
        <f>Dobronhegy!A12</f>
        <v>1</v>
      </c>
      <c r="B29" s="140"/>
      <c r="C29" s="140" t="str">
        <f>Dobronhegy!C12</f>
        <v>Dobronhegy</v>
      </c>
      <c r="D29" s="189" t="str">
        <f>Dobronhegy!D12</f>
        <v>Rendkívüli helyzetből adódó azonnali feladatok (max. 15%)</v>
      </c>
      <c r="E29" s="189"/>
      <c r="F29" s="189" t="str">
        <f>Dobronhegy!F12</f>
        <v>működőképeség biztosítása</v>
      </c>
      <c r="G29" s="189"/>
      <c r="H29" s="134"/>
      <c r="I29" s="187" t="str">
        <f>Dobronhegy!I12</f>
        <v>Dobronhegy</v>
      </c>
      <c r="J29" s="134">
        <f t="shared" si="0"/>
        <v>468.0999999999998</v>
      </c>
      <c r="K29" s="134"/>
      <c r="L29" s="183">
        <f>Dobronhegy!L12</f>
        <v>44562</v>
      </c>
      <c r="M29" s="183">
        <f>Dobronhegy!M12</f>
        <v>50040</v>
      </c>
      <c r="N29" s="188"/>
      <c r="O29" s="1">
        <f>Dobronhegy!O12</f>
        <v>151</v>
      </c>
      <c r="P29" s="2">
        <f>Dobronhegy!P12</f>
        <v>22.65</v>
      </c>
      <c r="Q29" s="2">
        <f>Dobronhegy!Q12</f>
        <v>22.65</v>
      </c>
      <c r="R29" s="2">
        <f>Dobronhegy!R12</f>
        <v>22.65</v>
      </c>
      <c r="S29" s="2">
        <f>Dobronhegy!S12</f>
        <v>22.65</v>
      </c>
      <c r="T29" s="3">
        <f>Dobronhegy!T12</f>
        <v>22.65</v>
      </c>
      <c r="U29" s="3">
        <f>Dobronhegy!U12</f>
        <v>22.65</v>
      </c>
      <c r="V29" s="3">
        <f>Dobronhegy!V12</f>
        <v>22.65</v>
      </c>
      <c r="W29" s="3">
        <f>Dobronhegy!W12</f>
        <v>22.65</v>
      </c>
      <c r="X29" s="3">
        <f>Dobronhegy!X12</f>
        <v>22.65</v>
      </c>
      <c r="Y29" s="3">
        <f>Dobronhegy!Y12</f>
        <v>22.65</v>
      </c>
      <c r="Z29" s="3">
        <f>Dobronhegy!Z12</f>
        <v>22.65</v>
      </c>
      <c r="AA29" s="3">
        <f>Dobronhegy!AA12</f>
        <v>22.65</v>
      </c>
      <c r="AB29" s="3">
        <f>Dobronhegy!AB12</f>
        <v>22.65</v>
      </c>
      <c r="AC29" s="4">
        <f>Dobronhegy!AC12</f>
        <v>22.65</v>
      </c>
    </row>
    <row r="30" spans="1:29" s="83" customFormat="1" ht="30" x14ac:dyDescent="0.25">
      <c r="A30" s="187">
        <f>Milejszeg!A12</f>
        <v>1</v>
      </c>
      <c r="B30" s="140"/>
      <c r="C30" s="140" t="str">
        <f>Milejszeg!C12</f>
        <v>Milejszeg</v>
      </c>
      <c r="D30" s="189" t="str">
        <f>Milejszeg!D12</f>
        <v>Rendkívüli helyzetből adódó azonnali feladatok (max. 15%)</v>
      </c>
      <c r="E30" s="189"/>
      <c r="F30" s="189" t="str">
        <f>Milejszeg!F12</f>
        <v>működőképeség biztosítása</v>
      </c>
      <c r="G30" s="189"/>
      <c r="H30" s="134"/>
      <c r="I30" s="187" t="str">
        <f>Milejszeg!I12</f>
        <v>Milejszeg</v>
      </c>
      <c r="J30" s="134">
        <f t="shared" si="0"/>
        <v>1174.9000000000001</v>
      </c>
      <c r="K30" s="134"/>
      <c r="L30" s="183">
        <f>Milejszeg!L12</f>
        <v>44562</v>
      </c>
      <c r="M30" s="183">
        <f>Milejszeg!M12</f>
        <v>50040</v>
      </c>
      <c r="N30" s="188"/>
      <c r="O30" s="1">
        <f>Milejszeg!O12</f>
        <v>379</v>
      </c>
      <c r="P30" s="2">
        <f>Milejszeg!P12</f>
        <v>56.85</v>
      </c>
      <c r="Q30" s="2">
        <f>Milejszeg!Q12</f>
        <v>56.85</v>
      </c>
      <c r="R30" s="2">
        <f>Milejszeg!R12</f>
        <v>56.85</v>
      </c>
      <c r="S30" s="2">
        <f>Milejszeg!S12</f>
        <v>56.85</v>
      </c>
      <c r="T30" s="3">
        <f>Milejszeg!T12</f>
        <v>56.85</v>
      </c>
      <c r="U30" s="3">
        <f>Milejszeg!U12</f>
        <v>56.85</v>
      </c>
      <c r="V30" s="3">
        <f>Milejszeg!V12</f>
        <v>56.85</v>
      </c>
      <c r="W30" s="3">
        <f>Milejszeg!W12</f>
        <v>56.85</v>
      </c>
      <c r="X30" s="3">
        <f>Milejszeg!X12</f>
        <v>56.85</v>
      </c>
      <c r="Y30" s="3">
        <f>Milejszeg!Y12</f>
        <v>56.85</v>
      </c>
      <c r="Z30" s="3">
        <f>Milejszeg!Z12</f>
        <v>56.85</v>
      </c>
      <c r="AA30" s="3">
        <f>Milejszeg!AA12</f>
        <v>56.85</v>
      </c>
      <c r="AB30" s="3">
        <f>Milejszeg!AB12</f>
        <v>56.85</v>
      </c>
      <c r="AC30" s="4">
        <f>Milejszeg!AC12</f>
        <v>56.85</v>
      </c>
    </row>
    <row r="31" spans="1:29" s="83" customFormat="1" ht="30" x14ac:dyDescent="0.25">
      <c r="A31" s="187">
        <f>Németfalu!A12</f>
        <v>1</v>
      </c>
      <c r="B31" s="140"/>
      <c r="C31" s="140" t="str">
        <f>Németfalu!C12</f>
        <v>Németfalu</v>
      </c>
      <c r="D31" s="189" t="str">
        <f>Németfalu!D12</f>
        <v>Rendkívüli helyzetből adódó azonnali feladatok (max. 15%)</v>
      </c>
      <c r="E31" s="189"/>
      <c r="F31" s="189" t="str">
        <f>Németfalu!F12</f>
        <v>működőképeség biztosítása</v>
      </c>
      <c r="G31" s="189"/>
      <c r="H31" s="134"/>
      <c r="I31" s="187" t="str">
        <f>Németfalu!I12</f>
        <v>Németfalu</v>
      </c>
      <c r="J31" s="134">
        <f t="shared" si="0"/>
        <v>998.19999999999959</v>
      </c>
      <c r="K31" s="134"/>
      <c r="L31" s="183">
        <f>Németfalu!L12</f>
        <v>44562</v>
      </c>
      <c r="M31" s="183">
        <f>Németfalu!M12</f>
        <v>50040</v>
      </c>
      <c r="N31" s="188"/>
      <c r="O31" s="1">
        <f>Németfalu!O12</f>
        <v>322</v>
      </c>
      <c r="P31" s="2">
        <f>Németfalu!P12</f>
        <v>48.3</v>
      </c>
      <c r="Q31" s="2">
        <f>Németfalu!Q12</f>
        <v>48.3</v>
      </c>
      <c r="R31" s="2">
        <f>Németfalu!R12</f>
        <v>48.3</v>
      </c>
      <c r="S31" s="2">
        <f>Németfalu!S12</f>
        <v>48.3</v>
      </c>
      <c r="T31" s="3">
        <f>Németfalu!T12</f>
        <v>48.3</v>
      </c>
      <c r="U31" s="3">
        <f>Németfalu!U12</f>
        <v>48.3</v>
      </c>
      <c r="V31" s="3">
        <f>Németfalu!V12</f>
        <v>48.3</v>
      </c>
      <c r="W31" s="3">
        <f>Németfalu!W12</f>
        <v>48.3</v>
      </c>
      <c r="X31" s="3">
        <f>Németfalu!X12</f>
        <v>48.3</v>
      </c>
      <c r="Y31" s="3">
        <f>Németfalu!Y12</f>
        <v>48.3</v>
      </c>
      <c r="Z31" s="3">
        <f>Németfalu!Z12</f>
        <v>48.3</v>
      </c>
      <c r="AA31" s="3">
        <f>Németfalu!AA12</f>
        <v>48.3</v>
      </c>
      <c r="AB31" s="3">
        <f>Németfalu!AB12</f>
        <v>48.3</v>
      </c>
      <c r="AC31" s="4">
        <f>Németfalu!AC12</f>
        <v>48.3</v>
      </c>
    </row>
    <row r="32" spans="1:29" s="83" customFormat="1" ht="30" x14ac:dyDescent="0.25">
      <c r="A32" s="187">
        <f>Pálfiszeg!A12</f>
        <v>1</v>
      </c>
      <c r="B32" s="140"/>
      <c r="C32" s="140" t="str">
        <f>Pálfiszeg!C12</f>
        <v>Pálfiszeg</v>
      </c>
      <c r="D32" s="189" t="str">
        <f>Pálfiszeg!D12</f>
        <v>Rendkívüli helyzetből adódó azonnali feladatok (max. 15%)</v>
      </c>
      <c r="E32" s="189"/>
      <c r="F32" s="189" t="str">
        <f>Pálfiszeg!F12</f>
        <v>működőképeség biztosítása</v>
      </c>
      <c r="G32" s="189"/>
      <c r="H32" s="134"/>
      <c r="I32" s="187" t="str">
        <f>Pálfiszeg!I12</f>
        <v>Pálfiszeg</v>
      </c>
      <c r="J32" s="134">
        <f t="shared" si="0"/>
        <v>508.4000000000002</v>
      </c>
      <c r="K32" s="134"/>
      <c r="L32" s="183">
        <f>Pálfiszeg!L12</f>
        <v>44562</v>
      </c>
      <c r="M32" s="183">
        <f>Pálfiszeg!M12</f>
        <v>50040</v>
      </c>
      <c r="N32" s="188"/>
      <c r="O32" s="1">
        <f>Pálfiszeg!O12</f>
        <v>164</v>
      </c>
      <c r="P32" s="2">
        <f>Pálfiszeg!P12</f>
        <v>24.599999999999998</v>
      </c>
      <c r="Q32" s="2">
        <f>Pálfiszeg!Q12</f>
        <v>24.599999999999998</v>
      </c>
      <c r="R32" s="2">
        <f>Pálfiszeg!R12</f>
        <v>24.599999999999998</v>
      </c>
      <c r="S32" s="2">
        <f>Pálfiszeg!S12</f>
        <v>24.599999999999998</v>
      </c>
      <c r="T32" s="3">
        <f>Pálfiszeg!T12</f>
        <v>24.599999999999998</v>
      </c>
      <c r="U32" s="3">
        <f>Pálfiszeg!U12</f>
        <v>24.599999999999998</v>
      </c>
      <c r="V32" s="3">
        <f>Pálfiszeg!V12</f>
        <v>24.599999999999998</v>
      </c>
      <c r="W32" s="3">
        <f>Pálfiszeg!W12</f>
        <v>24.599999999999998</v>
      </c>
      <c r="X32" s="3">
        <f>Pálfiszeg!X12</f>
        <v>24.599999999999998</v>
      </c>
      <c r="Y32" s="3">
        <f>Pálfiszeg!Y12</f>
        <v>24.599999999999998</v>
      </c>
      <c r="Z32" s="3">
        <f>Pálfiszeg!Z12</f>
        <v>24.599999999999998</v>
      </c>
      <c r="AA32" s="3">
        <f>Pálfiszeg!AA12</f>
        <v>24.599999999999998</v>
      </c>
      <c r="AB32" s="3">
        <f>Pálfiszeg!AB12</f>
        <v>24.599999999999998</v>
      </c>
      <c r="AC32" s="4">
        <f>Pálfiszeg!AC12</f>
        <v>24.599999999999998</v>
      </c>
    </row>
    <row r="33" spans="1:29" s="83" customFormat="1" ht="30" x14ac:dyDescent="0.25">
      <c r="A33" s="187">
        <f>Kustánszeg!A12</f>
        <v>1</v>
      </c>
      <c r="B33" s="140"/>
      <c r="C33" s="140" t="str">
        <f>Kustánszeg!C12</f>
        <v>Kustánszeg</v>
      </c>
      <c r="D33" s="189" t="str">
        <f>Kustánszeg!D12</f>
        <v>Rendkívüli helyzetből adódó azonnali feladatok (max. 5%)</v>
      </c>
      <c r="E33" s="189"/>
      <c r="F33" s="189" t="str">
        <f>Kustánszeg!F12</f>
        <v>működőképeség biztosítása</v>
      </c>
      <c r="G33" s="189"/>
      <c r="H33" s="134"/>
      <c r="I33" s="187" t="str">
        <f>Kustánszeg!I12</f>
        <v>Kustánszeg</v>
      </c>
      <c r="J33" s="134">
        <f t="shared" si="0"/>
        <v>6356.25</v>
      </c>
      <c r="K33" s="134"/>
      <c r="L33" s="183">
        <f>Kustánszeg!L12</f>
        <v>44562</v>
      </c>
      <c r="M33" s="183">
        <f>Kustánszeg!M12</f>
        <v>50040</v>
      </c>
      <c r="N33" s="188"/>
      <c r="O33" s="1">
        <f>Kustánszeg!O12</f>
        <v>423.75</v>
      </c>
      <c r="P33" s="2">
        <f>Kustánszeg!P12</f>
        <v>423.75</v>
      </c>
      <c r="Q33" s="2">
        <f>Kustánszeg!Q12</f>
        <v>423.75</v>
      </c>
      <c r="R33" s="2">
        <f>Kustánszeg!R12</f>
        <v>423.75</v>
      </c>
      <c r="S33" s="2">
        <f>Kustánszeg!S12</f>
        <v>423.75</v>
      </c>
      <c r="T33" s="3">
        <f>Kustánszeg!T12</f>
        <v>423.75</v>
      </c>
      <c r="U33" s="3">
        <f>Kustánszeg!U12</f>
        <v>423.75</v>
      </c>
      <c r="V33" s="3">
        <f>Kustánszeg!V12</f>
        <v>423.75</v>
      </c>
      <c r="W33" s="3">
        <f>Kustánszeg!W12</f>
        <v>423.75</v>
      </c>
      <c r="X33" s="3">
        <f>Kustánszeg!X12</f>
        <v>423.75</v>
      </c>
      <c r="Y33" s="3">
        <f>Kustánszeg!Y12</f>
        <v>423.75</v>
      </c>
      <c r="Z33" s="3">
        <f>Kustánszeg!Z12</f>
        <v>423.75</v>
      </c>
      <c r="AA33" s="3">
        <f>Kustánszeg!AA12</f>
        <v>423.75</v>
      </c>
      <c r="AB33" s="3">
        <f>Kustánszeg!AB12</f>
        <v>423.75</v>
      </c>
      <c r="AC33" s="4">
        <f>Kustánszeg!AC12</f>
        <v>423.75</v>
      </c>
    </row>
    <row r="34" spans="1:29" s="83" customFormat="1" ht="30" x14ac:dyDescent="0.25">
      <c r="A34" s="187">
        <f>Nagypáli!A12</f>
        <v>1</v>
      </c>
      <c r="B34" s="140"/>
      <c r="C34" s="140" t="str">
        <f>Nagypáli!C12</f>
        <v>Nagypáli</v>
      </c>
      <c r="D34" s="189" t="str">
        <f>Nagypáli!D12</f>
        <v>Rendkívüli helyzetből adódó azonnali feladatok (max. 15%)</v>
      </c>
      <c r="E34" s="189"/>
      <c r="F34" s="189" t="str">
        <f>Nagypáli!F12</f>
        <v>működőképeség biztosítása</v>
      </c>
      <c r="G34" s="189"/>
      <c r="H34" s="134"/>
      <c r="I34" s="187" t="str">
        <f>Nagypáli!I12</f>
        <v>Nagypáli</v>
      </c>
      <c r="J34" s="134">
        <f t="shared" si="0"/>
        <v>4167.0000000000009</v>
      </c>
      <c r="K34" s="134"/>
      <c r="L34" s="183">
        <f>Nagypáli!L12</f>
        <v>44562</v>
      </c>
      <c r="M34" s="183">
        <f>Nagypáli!M12</f>
        <v>50040</v>
      </c>
      <c r="N34" s="188"/>
      <c r="O34" s="1">
        <f>Nagypáli!O12</f>
        <v>277.8</v>
      </c>
      <c r="P34" s="2">
        <f>Nagypáli!P12</f>
        <v>277.8</v>
      </c>
      <c r="Q34" s="2">
        <f>Nagypáli!Q12</f>
        <v>277.8</v>
      </c>
      <c r="R34" s="2">
        <f>Nagypáli!R12</f>
        <v>277.8</v>
      </c>
      <c r="S34" s="2">
        <f>Nagypáli!S12</f>
        <v>277.8</v>
      </c>
      <c r="T34" s="3">
        <f>Nagypáli!T12</f>
        <v>277.8</v>
      </c>
      <c r="U34" s="3">
        <f>Nagypáli!U12</f>
        <v>277.8</v>
      </c>
      <c r="V34" s="3">
        <f>Nagypáli!V12</f>
        <v>277.8</v>
      </c>
      <c r="W34" s="3">
        <f>Nagypáli!W12</f>
        <v>277.8</v>
      </c>
      <c r="X34" s="3">
        <f>Nagypáli!X12</f>
        <v>277.8</v>
      </c>
      <c r="Y34" s="3">
        <f>Nagypáli!Y12</f>
        <v>277.8</v>
      </c>
      <c r="Z34" s="3">
        <f>Nagypáli!Z12</f>
        <v>277.8</v>
      </c>
      <c r="AA34" s="3">
        <f>Nagypáli!AA12</f>
        <v>277.8</v>
      </c>
      <c r="AB34" s="3">
        <f>Nagypáli!AB12</f>
        <v>277.8</v>
      </c>
      <c r="AC34" s="4">
        <f>Nagypáli!AC12</f>
        <v>277.8</v>
      </c>
    </row>
    <row r="35" spans="1:29" s="83" customFormat="1" ht="30" x14ac:dyDescent="0.25">
      <c r="A35" s="187">
        <f>Kispáli!A12</f>
        <v>1</v>
      </c>
      <c r="B35" s="140"/>
      <c r="C35" s="140" t="str">
        <f>Kispáli!C12</f>
        <v>Kispáli</v>
      </c>
      <c r="D35" s="189" t="str">
        <f>Kispáli!D12</f>
        <v>Rendkívüli helyzetből adódó azonnali feladatok (max.15%)</v>
      </c>
      <c r="E35" s="189"/>
      <c r="F35" s="189" t="str">
        <f>Kispáli!F12</f>
        <v>működőképeség biztosítása</v>
      </c>
      <c r="G35" s="189"/>
      <c r="H35" s="134"/>
      <c r="I35" s="187" t="str">
        <f>Kispáli!I12</f>
        <v>Kispáli</v>
      </c>
      <c r="J35" s="134">
        <f t="shared" si="0"/>
        <v>3870</v>
      </c>
      <c r="K35" s="134"/>
      <c r="L35" s="183">
        <f>Kispáli!L12</f>
        <v>44562</v>
      </c>
      <c r="M35" s="183">
        <f>Kispáli!M12</f>
        <v>50040</v>
      </c>
      <c r="N35" s="188"/>
      <c r="O35" s="1">
        <f>Kispáli!O12</f>
        <v>258</v>
      </c>
      <c r="P35" s="2">
        <f>Kispáli!P12</f>
        <v>258</v>
      </c>
      <c r="Q35" s="2">
        <f>Kispáli!Q12</f>
        <v>258</v>
      </c>
      <c r="R35" s="2">
        <f>Kispáli!R12</f>
        <v>258</v>
      </c>
      <c r="S35" s="2">
        <f>Kispáli!S12</f>
        <v>258</v>
      </c>
      <c r="T35" s="3">
        <f>Kispáli!T12</f>
        <v>258</v>
      </c>
      <c r="U35" s="3">
        <f>Kispáli!U12</f>
        <v>258</v>
      </c>
      <c r="V35" s="3">
        <f>Kispáli!V12</f>
        <v>258</v>
      </c>
      <c r="W35" s="3">
        <f>Kispáli!W12</f>
        <v>258</v>
      </c>
      <c r="X35" s="3">
        <f>Kispáli!X12</f>
        <v>258</v>
      </c>
      <c r="Y35" s="3">
        <f>Kispáli!Y12</f>
        <v>258</v>
      </c>
      <c r="Z35" s="3">
        <f>Kispáli!Z12</f>
        <v>258</v>
      </c>
      <c r="AA35" s="3">
        <f>Kispáli!AA12</f>
        <v>258</v>
      </c>
      <c r="AB35" s="3">
        <f>Kispáli!AB12</f>
        <v>258</v>
      </c>
      <c r="AC35" s="4">
        <f>Kispáli!AC12</f>
        <v>258</v>
      </c>
    </row>
    <row r="36" spans="1:29" s="83" customFormat="1" ht="30" x14ac:dyDescent="0.25">
      <c r="A36" s="187">
        <f>Zalaegerszeg!A12</f>
        <v>1</v>
      </c>
      <c r="B36" s="140"/>
      <c r="C36" s="140" t="str">
        <f>Zalaegerszeg!C12</f>
        <v>Zalaegerszeg</v>
      </c>
      <c r="D36" s="189" t="str">
        <f>Zalaegerszeg!D12</f>
        <v>Rendkívüli helyzetből adódó azonnali feladatok (max. 15%)</v>
      </c>
      <c r="E36" s="189"/>
      <c r="F36" s="189" t="str">
        <f>Zalaegerszeg!F12</f>
        <v>működőképeség biztosítása</v>
      </c>
      <c r="G36" s="189"/>
      <c r="H36" s="134"/>
      <c r="I36" s="187" t="str">
        <f>Zalaegerszeg!I12</f>
        <v>Zalaegerszeg</v>
      </c>
      <c r="J36" s="134">
        <f t="shared" si="0"/>
        <v>277000</v>
      </c>
      <c r="K36" s="134"/>
      <c r="L36" s="183">
        <f>Zalaegerszeg!L12</f>
        <v>44562</v>
      </c>
      <c r="M36" s="183">
        <f>Zalaegerszeg!M12</f>
        <v>50040</v>
      </c>
      <c r="N36" s="188"/>
      <c r="O36" s="1">
        <f>Zalaegerszeg!O12</f>
        <v>23300</v>
      </c>
      <c r="P36" s="2">
        <f>Zalaegerszeg!P12</f>
        <v>22000</v>
      </c>
      <c r="Q36" s="2">
        <f>Zalaegerszeg!Q12</f>
        <v>22000</v>
      </c>
      <c r="R36" s="2">
        <f>Zalaegerszeg!R12</f>
        <v>17475</v>
      </c>
      <c r="S36" s="2">
        <f>Zalaegerszeg!S12</f>
        <v>17475</v>
      </c>
      <c r="T36" s="3">
        <f>Zalaegerszeg!T12</f>
        <v>17475</v>
      </c>
      <c r="U36" s="3">
        <f>Zalaegerszeg!U12</f>
        <v>17475</v>
      </c>
      <c r="V36" s="3">
        <f>Zalaegerszeg!V12</f>
        <v>17475</v>
      </c>
      <c r="W36" s="3">
        <f>Zalaegerszeg!W12</f>
        <v>17475</v>
      </c>
      <c r="X36" s="3">
        <f>Zalaegerszeg!X12</f>
        <v>17475</v>
      </c>
      <c r="Y36" s="3">
        <f>Zalaegerszeg!Y12</f>
        <v>17475</v>
      </c>
      <c r="Z36" s="3">
        <f>Zalaegerszeg!Z12</f>
        <v>17475</v>
      </c>
      <c r="AA36" s="3">
        <f>Zalaegerszeg!AA12</f>
        <v>17475</v>
      </c>
      <c r="AB36" s="3">
        <f>Zalaegerszeg!AB12</f>
        <v>17475</v>
      </c>
      <c r="AC36" s="4">
        <f>Zalaegerszeg!AC12</f>
        <v>17475</v>
      </c>
    </row>
    <row r="37" spans="1:29" s="83" customFormat="1" x14ac:dyDescent="0.25">
      <c r="A37" s="390">
        <f>Zalaegerszeg!A13</f>
        <v>2</v>
      </c>
      <c r="B37" s="140"/>
      <c r="C37" s="140" t="str">
        <f>Zalaegerszeg!C13</f>
        <v>Zalaegerszeg</v>
      </c>
      <c r="D37" s="140" t="str">
        <f>Zalaegerszeg!D13</f>
        <v>MEKH igazgatási díjak</v>
      </c>
      <c r="E37" s="189"/>
      <c r="F37" s="189"/>
      <c r="G37" s="189"/>
      <c r="H37" s="134"/>
      <c r="I37" s="187" t="str">
        <f>Zalaegerszeg!I13</f>
        <v>Zalaegerszeg</v>
      </c>
      <c r="J37" s="134">
        <f t="shared" si="0"/>
        <v>400</v>
      </c>
      <c r="K37" s="134"/>
      <c r="L37" s="183">
        <f>Zalaegerszeg!L13</f>
        <v>44562</v>
      </c>
      <c r="M37" s="183">
        <f>Zalaegerszeg!M13</f>
        <v>44926</v>
      </c>
      <c r="N37" s="188"/>
      <c r="O37" s="1">
        <f>Zalaegerszeg!O13</f>
        <v>400</v>
      </c>
      <c r="P37" s="2"/>
      <c r="Q37" s="2"/>
      <c r="R37" s="2"/>
      <c r="S37" s="2"/>
      <c r="T37" s="3"/>
      <c r="U37" s="3"/>
      <c r="V37" s="3"/>
      <c r="W37" s="3"/>
      <c r="X37" s="3"/>
      <c r="Y37" s="3"/>
      <c r="Z37" s="3"/>
      <c r="AA37" s="3"/>
      <c r="AB37" s="3"/>
      <c r="AC37" s="4"/>
    </row>
    <row r="38" spans="1:29" s="83" customFormat="1" x14ac:dyDescent="0.25">
      <c r="A38" s="391"/>
      <c r="B38" s="140"/>
      <c r="C38" s="140" t="str">
        <f>Zalaegerszeg!C14</f>
        <v>Zalaegerszeg</v>
      </c>
      <c r="D38" s="140" t="str">
        <f>Zalaegerszeg!D14</f>
        <v>MEKH igazgatási díjak</v>
      </c>
      <c r="E38" s="189"/>
      <c r="F38" s="189"/>
      <c r="G38" s="189"/>
      <c r="H38" s="134"/>
      <c r="I38" s="187" t="str">
        <f>Zalaegerszeg!I14</f>
        <v>Zalaegerszeg</v>
      </c>
      <c r="J38" s="134">
        <f>SUM(O38:AC38)</f>
        <v>800</v>
      </c>
      <c r="K38" s="134"/>
      <c r="L38" s="183">
        <f>Zalaegerszeg!L14</f>
        <v>44927</v>
      </c>
      <c r="M38" s="183">
        <f>Zalaegerszeg!M14</f>
        <v>45657</v>
      </c>
      <c r="N38" s="188"/>
      <c r="O38" s="1"/>
      <c r="P38" s="2">
        <f>Zalaegerszeg!P14</f>
        <v>400</v>
      </c>
      <c r="Q38" s="2">
        <f>Zalaegerszeg!Q14</f>
        <v>400</v>
      </c>
      <c r="R38" s="2"/>
      <c r="S38" s="2"/>
      <c r="T38" s="3"/>
      <c r="U38" s="3"/>
      <c r="V38" s="3"/>
      <c r="W38" s="3"/>
      <c r="X38" s="3"/>
      <c r="Y38" s="3"/>
      <c r="Z38" s="3"/>
      <c r="AA38" s="3"/>
      <c r="AB38" s="3"/>
      <c r="AC38" s="4"/>
    </row>
    <row r="39" spans="1:29" x14ac:dyDescent="0.25">
      <c r="A39" s="156"/>
      <c r="B39" s="65" t="s">
        <v>42</v>
      </c>
      <c r="C39" s="66"/>
      <c r="D39" s="66"/>
      <c r="E39" s="66"/>
      <c r="F39" s="66"/>
      <c r="G39" s="66"/>
      <c r="H39" s="67"/>
      <c r="I39" s="172"/>
      <c r="J39" s="172"/>
      <c r="K39" s="68"/>
      <c r="L39" s="69"/>
      <c r="M39" s="70"/>
      <c r="N39" s="68"/>
      <c r="O39" s="68"/>
      <c r="P39" s="68"/>
      <c r="Q39" s="71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157"/>
    </row>
    <row r="40" spans="1:29" ht="15" customHeight="1" x14ac:dyDescent="0.25">
      <c r="A40" s="158"/>
      <c r="B40" s="72" t="s">
        <v>1</v>
      </c>
      <c r="C40" s="68"/>
      <c r="D40" s="68"/>
      <c r="E40" s="68"/>
      <c r="F40" s="68"/>
      <c r="G40" s="68"/>
      <c r="H40" s="67"/>
      <c r="I40" s="169"/>
      <c r="J40" s="172"/>
      <c r="K40" s="68"/>
      <c r="L40" s="69"/>
      <c r="M40" s="70"/>
      <c r="N40" s="68"/>
      <c r="O40" s="73"/>
      <c r="P40" s="73"/>
      <c r="Q40" s="74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s="83" customFormat="1" ht="90" x14ac:dyDescent="0.25">
      <c r="A41" s="187">
        <f>Zalaegerszeg!A17</f>
        <v>0</v>
      </c>
      <c r="B41" s="140"/>
      <c r="C41" s="140" t="str">
        <f>Zalaegerszeg!C17</f>
        <v>Zalaegerszeg … kút</v>
      </c>
      <c r="D41" s="140" t="str">
        <f>Zalaegerszeg!D17</f>
        <v xml:space="preserve">melléfúrásos kútrekonstrukció (4 db) tervezés </v>
      </c>
      <c r="E41" s="189" t="str">
        <f>Zalaegerszeg!E17</f>
        <v xml:space="preserve">Az objektum kora, műszaki állapota miatt fennáll a meghibásodás veszélye.
Feladat szükségessége
</v>
      </c>
      <c r="F41" s="189" t="str">
        <f>Zalaegerszeg!F17</f>
        <v>A felhasználók folyamatos vízellátásának biztosítására</v>
      </c>
      <c r="G41" s="189" t="str">
        <f>Zalaegerszeg!G17</f>
        <v>Az elvárt vízigényeket kielégítő megfelelő műszaki állapotú vízbázis.</v>
      </c>
      <c r="H41" s="134"/>
      <c r="I41" s="187" t="str">
        <f>Zalaegerszeg!I17</f>
        <v>Zalaegerszeg</v>
      </c>
      <c r="J41" s="134">
        <f>SUM(O41:AC41)</f>
        <v>1500</v>
      </c>
      <c r="K41" s="134"/>
      <c r="L41" s="183">
        <f>Zalaegerszeg!L17</f>
        <v>45658</v>
      </c>
      <c r="M41" s="183">
        <f>Zalaegerszeg!M17</f>
        <v>46022</v>
      </c>
      <c r="N41" s="188" t="str">
        <f>Zalaegerszeg!N17</f>
        <v>közép</v>
      </c>
      <c r="O41" s="1"/>
      <c r="P41" s="2"/>
      <c r="Q41" s="2"/>
      <c r="R41" s="2">
        <f>Zalaegerszeg!R17</f>
        <v>1500</v>
      </c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s="83" customFormat="1" ht="90" x14ac:dyDescent="0.25">
      <c r="A42" s="187">
        <f>Zalaegerszeg!A18</f>
        <v>0</v>
      </c>
      <c r="B42" s="140"/>
      <c r="C42" s="140" t="str">
        <f>Zalaegerszeg!C18</f>
        <v>Teskánd T1 kút</v>
      </c>
      <c r="D42" s="140" t="str">
        <f>Zalaegerszeg!D18</f>
        <v>eltömedékelés</v>
      </c>
      <c r="E42" s="189" t="str">
        <f>Zalaegerszeg!E18</f>
        <v xml:space="preserve">Az objektum kora, műszaki állapota miatt fennáll a meghibásodás veszélye.
Feladat szükségessége
</v>
      </c>
      <c r="F42" s="189" t="str">
        <f>Zalaegerszeg!F18</f>
        <v>A felhasználók folyamatos vízellátásának biztosítására</v>
      </c>
      <c r="G42" s="189" t="str">
        <f>Zalaegerszeg!G18</f>
        <v>Az elvárt vízigényeket kielégítő megfelelő műszaki állapotú vízbázis.</v>
      </c>
      <c r="H42" s="134"/>
      <c r="I42" s="187" t="str">
        <f>Zalaegerszeg!I18</f>
        <v>Zalaegerszeg</v>
      </c>
      <c r="J42" s="134">
        <f>SUM(O42:AC42)</f>
        <v>1500</v>
      </c>
      <c r="K42" s="134"/>
      <c r="L42" s="183">
        <f>Zalaegerszeg!L18</f>
        <v>45658</v>
      </c>
      <c r="M42" s="183">
        <f>Zalaegerszeg!M18</f>
        <v>46022</v>
      </c>
      <c r="N42" s="188" t="str">
        <f>Zalaegerszeg!N18</f>
        <v>közép</v>
      </c>
      <c r="O42" s="253"/>
      <c r="P42" s="2"/>
      <c r="Q42" s="2"/>
      <c r="R42" s="2">
        <f>Zalaegerszeg!R18</f>
        <v>1500</v>
      </c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87">
        <f>Zalaegerszeg!A19</f>
        <v>0</v>
      </c>
      <c r="B43" s="140"/>
      <c r="C43" s="140" t="str">
        <f>Zalaegerszeg!C19</f>
        <v>Zalaegerszeg D1 kút</v>
      </c>
      <c r="D43" s="140" t="str">
        <f>Zalaegerszeg!D19</f>
        <v>eltömedékelés</v>
      </c>
      <c r="E43" s="189" t="str">
        <f>Zalaegerszeg!E19</f>
        <v xml:space="preserve">Az objektum kora, műszaki állapota miatt fennáll a meghibásodás veszélye.
Feladat szükségessége
</v>
      </c>
      <c r="F43" s="189" t="str">
        <f>Zalaegerszeg!F19</f>
        <v>A felhasználók folyamatos vízellátásának biztosítására</v>
      </c>
      <c r="G43" s="189" t="str">
        <f>Zalaegerszeg!G19</f>
        <v>Az elvárt vízigényeket kielégítő megfelelő műszaki állapotú vízbázis.</v>
      </c>
      <c r="H43" s="134"/>
      <c r="I43" s="187" t="str">
        <f>Zalaegerszeg!I19</f>
        <v>Zalaegerszeg</v>
      </c>
      <c r="J43" s="134">
        <f>SUM(O43:AC43)</f>
        <v>1500</v>
      </c>
      <c r="K43" s="134"/>
      <c r="L43" s="183">
        <f>Zalaegerszeg!L19</f>
        <v>45658</v>
      </c>
      <c r="M43" s="183">
        <f>Zalaegerszeg!M19</f>
        <v>46022</v>
      </c>
      <c r="N43" s="188" t="str">
        <f>Zalaegerszeg!N19</f>
        <v>közép</v>
      </c>
      <c r="O43" s="253"/>
      <c r="P43" s="2"/>
      <c r="Q43" s="2"/>
      <c r="R43" s="2">
        <f>Zalaegerszeg!R19</f>
        <v>1500</v>
      </c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390">
        <f>Zalaegerszeg!A20</f>
        <v>0</v>
      </c>
      <c r="B44" s="140"/>
      <c r="C44" s="140" t="str">
        <f>Zalaegerszeg!C20</f>
        <v>Zalaegerszeg … kút</v>
      </c>
      <c r="D44" s="140" t="str">
        <f>Zalaegerszeg!D20</f>
        <v xml:space="preserve">melléfúrásos kútrekonstrukció (4 db) </v>
      </c>
      <c r="E44" s="189" t="str">
        <f>Zalaegerszeg!E20</f>
        <v xml:space="preserve">Az objektum kora, műszaki állapota miatt fennáll a meghibásodás veszélye.
Feladat szükségessége
</v>
      </c>
      <c r="F44" s="189" t="str">
        <f>Zalaegerszeg!F20</f>
        <v>A felhasználók folyamatos vízellátásának biztosítására</v>
      </c>
      <c r="G44" s="189" t="str">
        <f>Zalaegerszeg!G20</f>
        <v>Az elvárt vízigényeket kielégítő megfelelő műszaki állapotú vízbázis.</v>
      </c>
      <c r="H44" s="134"/>
      <c r="I44" s="187" t="str">
        <f>Zalaegerszeg!I20</f>
        <v>Zalaegerszeg</v>
      </c>
      <c r="J44" s="134">
        <f>SUM(O44:AC44)</f>
        <v>70000</v>
      </c>
      <c r="K44" s="134"/>
      <c r="L44" s="183">
        <f>Zalaegerszeg!L20</f>
        <v>46023</v>
      </c>
      <c r="M44" s="183">
        <f>Zalaegerszeg!M20</f>
        <v>46387</v>
      </c>
      <c r="N44" s="188" t="str">
        <f>Zalaegerszeg!N20</f>
        <v>közép</v>
      </c>
      <c r="O44" s="1"/>
      <c r="P44" s="2"/>
      <c r="Q44" s="2"/>
      <c r="R44" s="2"/>
      <c r="S44" s="2">
        <f>Zalaegerszeg!S20</f>
        <v>70000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391"/>
      <c r="B45" s="140"/>
      <c r="C45" s="140" t="str">
        <f>Zalaegerszeg!C21</f>
        <v>Zalaegerszeg … kút</v>
      </c>
      <c r="D45" s="140" t="str">
        <f>Zalaegerszeg!D21</f>
        <v xml:space="preserve">melléfúrásos kútrekonstrukció (4 db) </v>
      </c>
      <c r="E45" s="189" t="str">
        <f>Zalaegerszeg!E21</f>
        <v xml:space="preserve">Az objektum kora, műszaki állapota miatt fennáll a meghibásodás veszélye.
Feladat szükségessége
</v>
      </c>
      <c r="F45" s="189" t="str">
        <f>Zalaegerszeg!F21</f>
        <v>A felhasználók folyamatos vízellátásának biztosítására</v>
      </c>
      <c r="G45" s="189" t="str">
        <f>Zalaegerszeg!G21</f>
        <v>Az elvárt vízigényeket kielégítő megfelelő műszaki állapotú vízbázis.</v>
      </c>
      <c r="H45" s="134"/>
      <c r="I45" s="187" t="str">
        <f>Zalaegerszeg!I21</f>
        <v>Zalaegerszeg</v>
      </c>
      <c r="J45" s="134">
        <f>SUM(O45:AC45)</f>
        <v>70000</v>
      </c>
      <c r="K45" s="134"/>
      <c r="L45" s="183">
        <f>Zalaegerszeg!L21</f>
        <v>46388</v>
      </c>
      <c r="M45" s="183">
        <f>Zalaegerszeg!M21</f>
        <v>46752</v>
      </c>
      <c r="N45" s="188" t="str">
        <f>Zalaegerszeg!N21</f>
        <v>hosszú</v>
      </c>
      <c r="O45" s="1"/>
      <c r="P45" s="2"/>
      <c r="Q45" s="2"/>
      <c r="R45" s="2"/>
      <c r="S45" s="2"/>
      <c r="T45" s="48">
        <f>Zalaegerszeg!T21</f>
        <v>70000</v>
      </c>
      <c r="U45" s="3"/>
      <c r="V45" s="3"/>
      <c r="W45" s="3"/>
      <c r="X45" s="3"/>
      <c r="Y45" s="3"/>
      <c r="Z45" s="3"/>
      <c r="AA45" s="3"/>
      <c r="AB45" s="3"/>
      <c r="AC45" s="4"/>
    </row>
    <row r="46" spans="1:29" s="83" customFormat="1" ht="90" x14ac:dyDescent="0.25">
      <c r="A46" s="187">
        <f>Zalaegerszeg!A22</f>
        <v>0</v>
      </c>
      <c r="B46" s="140"/>
      <c r="C46" s="140" t="str">
        <f>Zalaegerszeg!C22</f>
        <v>Zalaegerszeg … kút</v>
      </c>
      <c r="D46" s="140" t="str">
        <f>Zalaegerszeg!D22</f>
        <v>kútfelújítás</v>
      </c>
      <c r="E46" s="189" t="str">
        <f>Zalaegerszeg!E22</f>
        <v xml:space="preserve">Az objektum kora, műszaki állapota miatt fennáll a meghibásodás veszélye.
Feladat szükségessége
</v>
      </c>
      <c r="F46" s="189" t="str">
        <f>Zalaegerszeg!F22</f>
        <v>A felhasználók folyamatos vízellátásának biztosítására</v>
      </c>
      <c r="G46" s="189" t="str">
        <f>Zalaegerszeg!G22</f>
        <v>Az elvárt vízigényeket kielégítő megfelelő műszaki állapotú vízbázis.</v>
      </c>
      <c r="H46" s="134"/>
      <c r="I46" s="187" t="str">
        <f>Zalaegerszeg!I22</f>
        <v>Zalaegerszeg</v>
      </c>
      <c r="J46" s="134">
        <f t="shared" ref="J46:J48" si="1">SUM(O46:AC46)</f>
        <v>6000</v>
      </c>
      <c r="K46" s="134"/>
      <c r="L46" s="183">
        <f>Zalaegerszeg!L22</f>
        <v>46023</v>
      </c>
      <c r="M46" s="183">
        <f>Zalaegerszeg!M22</f>
        <v>46387</v>
      </c>
      <c r="N46" s="188" t="str">
        <f>Zalaegerszeg!N22</f>
        <v>közép</v>
      </c>
      <c r="O46" s="1"/>
      <c r="P46" s="2"/>
      <c r="Q46" s="2"/>
      <c r="R46" s="2"/>
      <c r="S46" s="2">
        <f>Zalaegerszeg!S22</f>
        <v>6000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3" customFormat="1" ht="90" x14ac:dyDescent="0.25">
      <c r="A47" s="187">
        <f>Zalaegerszeg!A23</f>
        <v>0</v>
      </c>
      <c r="B47" s="140"/>
      <c r="C47" s="140" t="str">
        <f>Zalaegerszeg!C23</f>
        <v>Teskánd 16/A kút</v>
      </c>
      <c r="D47" s="140" t="str">
        <f>Zalaegerszeg!D23</f>
        <v>eltömedékelés</v>
      </c>
      <c r="E47" s="189" t="str">
        <f>Zalaegerszeg!E23</f>
        <v xml:space="preserve">Az objektum kora, műszaki állapota miatt fennáll a meghibásodás veszélye.
Feladat szükségessége
</v>
      </c>
      <c r="F47" s="189" t="str">
        <f>Zalaegerszeg!F23</f>
        <v>A felhasználók folyamatos vízellátásának biztosítására</v>
      </c>
      <c r="G47" s="189" t="str">
        <f>Zalaegerszeg!G23</f>
        <v>Az elvárt vízigényeket kielégítő megfelelő műszaki állapotú vízbázis.</v>
      </c>
      <c r="H47" s="134"/>
      <c r="I47" s="187" t="str">
        <f>Zalaegerszeg!I23</f>
        <v>Zalaegerszeg</v>
      </c>
      <c r="J47" s="134">
        <f>SUM(O47:AC47)</f>
        <v>1700</v>
      </c>
      <c r="K47" s="134"/>
      <c r="L47" s="183">
        <f>Zalaegerszeg!L23</f>
        <v>46388</v>
      </c>
      <c r="M47" s="183">
        <f>Zalaegerszeg!M23</f>
        <v>46752</v>
      </c>
      <c r="N47" s="188" t="str">
        <f>Zalaegerszeg!N23</f>
        <v>hosszú</v>
      </c>
      <c r="O47" s="1"/>
      <c r="P47" s="2"/>
      <c r="Q47" s="2"/>
      <c r="R47" s="2"/>
      <c r="S47" s="2"/>
      <c r="T47" s="48">
        <f>Zalaegerszeg!T23</f>
        <v>1700</v>
      </c>
      <c r="U47" s="3"/>
      <c r="V47" s="3"/>
      <c r="W47" s="3"/>
      <c r="X47" s="3"/>
      <c r="Y47" s="3"/>
      <c r="Z47" s="3"/>
      <c r="AA47" s="3"/>
      <c r="AB47" s="3"/>
      <c r="AC47" s="4"/>
    </row>
    <row r="48" spans="1:29" s="83" customFormat="1" ht="90" x14ac:dyDescent="0.25">
      <c r="A48" s="187">
        <f>Zalaegerszeg!A24</f>
        <v>0</v>
      </c>
      <c r="B48" s="140"/>
      <c r="C48" s="140" t="str">
        <f>Zalaegerszeg!C24</f>
        <v>Zalaegerszeg … kút</v>
      </c>
      <c r="D48" s="140" t="str">
        <f>Zalaegerszeg!D24</f>
        <v>kútfelújítás</v>
      </c>
      <c r="E48" s="189" t="str">
        <f>Zalaegerszeg!E24</f>
        <v xml:space="preserve">Az objektum kora, műszaki állapota miatt fennáll a meghibásodás veszélye.
Feladat szükségessége
</v>
      </c>
      <c r="F48" s="189" t="str">
        <f>Zalaegerszeg!F24</f>
        <v>A felhasználók folyamatos vízellátásának biztosítására</v>
      </c>
      <c r="G48" s="189" t="str">
        <f>Zalaegerszeg!G24</f>
        <v>Az elvárt vízigényeket kielégítő megfelelő műszaki állapotú vízbázis.</v>
      </c>
      <c r="H48" s="134"/>
      <c r="I48" s="187" t="str">
        <f>Zalaegerszeg!I24</f>
        <v>Zalaegerszeg</v>
      </c>
      <c r="J48" s="134">
        <f t="shared" si="1"/>
        <v>12000</v>
      </c>
      <c r="K48" s="134"/>
      <c r="L48" s="183">
        <f>Zalaegerszeg!L24</f>
        <v>47119</v>
      </c>
      <c r="M48" s="183">
        <f>Zalaegerszeg!M24</f>
        <v>49309</v>
      </c>
      <c r="N48" s="188" t="str">
        <f>Zalaegerszeg!N24</f>
        <v>hosszú</v>
      </c>
      <c r="O48" s="1"/>
      <c r="P48" s="2"/>
      <c r="Q48" s="2"/>
      <c r="R48" s="2"/>
      <c r="S48" s="2"/>
      <c r="T48" s="3"/>
      <c r="U48" s="3"/>
      <c r="V48" s="3">
        <f>Zalaegerszeg!V24</f>
        <v>6000</v>
      </c>
      <c r="W48" s="3"/>
      <c r="X48" s="3"/>
      <c r="Y48" s="3"/>
      <c r="Z48" s="3"/>
      <c r="AA48" s="3">
        <f>Zalaegerszeg!AA24</f>
        <v>6000</v>
      </c>
      <c r="AB48" s="3"/>
      <c r="AC48" s="4"/>
    </row>
    <row r="49" spans="1:29" x14ac:dyDescent="0.25">
      <c r="A49" s="158"/>
      <c r="B49" s="72" t="s">
        <v>2</v>
      </c>
      <c r="C49" s="68"/>
      <c r="D49" s="68"/>
      <c r="E49" s="68"/>
      <c r="F49" s="68"/>
      <c r="G49" s="68"/>
      <c r="H49" s="73"/>
      <c r="I49" s="169"/>
      <c r="J49" s="180"/>
      <c r="K49" s="68"/>
      <c r="L49" s="70"/>
      <c r="M49" s="70"/>
      <c r="N49" s="68"/>
      <c r="O49" s="73"/>
      <c r="P49" s="73"/>
      <c r="Q49" s="74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s="83" customFormat="1" ht="75" x14ac:dyDescent="0.25">
      <c r="A50" s="390">
        <f>Zalaegerszeg!A26</f>
        <v>0</v>
      </c>
      <c r="B50" s="140"/>
      <c r="C50" s="140" t="str">
        <f>Zalaegerszeg!C26</f>
        <v>Zalaegerszeg … kút</v>
      </c>
      <c r="D50" s="140" t="str">
        <f>Zalaegerszeg!D26</f>
        <v>közmű gépészet felújítása (4 db)</v>
      </c>
      <c r="E50" s="189" t="str">
        <f>Zalaegerszeg!E26</f>
        <v>A szivattyú kora, műszaki állapota miatt fennáll a meghibásodás veszélye.</v>
      </c>
      <c r="F50" s="189" t="str">
        <f>Zalaegerszeg!F26</f>
        <v>A folyamatos víztermelés biztosítása.</v>
      </c>
      <c r="G50" s="189" t="str">
        <f>Zalaegerszeg!G26</f>
        <v>A Q–H diagramhoz illeszkedő energiahatékony  szivattyú üzemeltetése.</v>
      </c>
      <c r="H50" s="134"/>
      <c r="I50" s="187" t="str">
        <f>Zalaegerszeg!I26</f>
        <v>Zalaegerszeg</v>
      </c>
      <c r="J50" s="134">
        <f>SUM(O50:AC50)</f>
        <v>4000</v>
      </c>
      <c r="K50" s="134"/>
      <c r="L50" s="191">
        <f>Zalaegerszeg!L26</f>
        <v>46023</v>
      </c>
      <c r="M50" s="183">
        <f>Zalaegerszeg!M26</f>
        <v>46387</v>
      </c>
      <c r="N50" s="188" t="str">
        <f>Zalaegerszeg!N26</f>
        <v>közép</v>
      </c>
      <c r="O50" s="1"/>
      <c r="P50" s="2"/>
      <c r="Q50" s="2"/>
      <c r="R50" s="2"/>
      <c r="S50" s="2">
        <f>Zalaegerszeg!S26</f>
        <v>4000</v>
      </c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3" customFormat="1" ht="75" x14ac:dyDescent="0.25">
      <c r="A51" s="391"/>
      <c r="B51" s="140"/>
      <c r="C51" s="140" t="str">
        <f>Zalaegerszeg!C27</f>
        <v>Zalaegerszeg … kút</v>
      </c>
      <c r="D51" s="140" t="str">
        <f>Zalaegerszeg!D27</f>
        <v>közmű gépészet felújítása (4 db)</v>
      </c>
      <c r="E51" s="189" t="str">
        <f>Zalaegerszeg!E27</f>
        <v>A szivattyú kora, műszaki állapota miatt fennáll a meghibásodás veszélye.</v>
      </c>
      <c r="F51" s="189" t="str">
        <f>Zalaegerszeg!F27</f>
        <v>A folyamatos víztermelés biztosítása.</v>
      </c>
      <c r="G51" s="189" t="str">
        <f>Zalaegerszeg!G27</f>
        <v>A Q–H diagramhoz illeszkedő energiahatékony  szivattyú üzemeltetése.</v>
      </c>
      <c r="H51" s="134"/>
      <c r="I51" s="187" t="str">
        <f>Zalaegerszeg!I27</f>
        <v>Zalaegerszeg</v>
      </c>
      <c r="J51" s="134">
        <f>SUM(O51:AC51)</f>
        <v>4000</v>
      </c>
      <c r="K51" s="134"/>
      <c r="L51" s="191">
        <f>Zalaegerszeg!L27</f>
        <v>46388</v>
      </c>
      <c r="M51" s="183">
        <f>Zalaegerszeg!M27</f>
        <v>46752</v>
      </c>
      <c r="N51" s="188" t="str">
        <f>Zalaegerszeg!N27</f>
        <v>hosszú</v>
      </c>
      <c r="O51" s="1"/>
      <c r="P51" s="2"/>
      <c r="Q51" s="2"/>
      <c r="R51" s="2"/>
      <c r="S51" s="2"/>
      <c r="T51" s="48">
        <f>Zalaegerszeg!T27</f>
        <v>4000</v>
      </c>
      <c r="U51" s="3"/>
      <c r="V51" s="3"/>
      <c r="W51" s="3"/>
      <c r="X51" s="3"/>
      <c r="Y51" s="3"/>
      <c r="Z51" s="3"/>
      <c r="AA51" s="3"/>
      <c r="AB51" s="3"/>
      <c r="AC51" s="4"/>
    </row>
    <row r="52" spans="1:29" s="83" customFormat="1" ht="75" x14ac:dyDescent="0.25">
      <c r="A52" s="362">
        <f>Zalaegerszeg!A28</f>
        <v>0</v>
      </c>
      <c r="B52" s="75"/>
      <c r="C52" s="78" t="str">
        <f>Zalaegerszeg!C28</f>
        <v>Zalaegerszeg … kút</v>
      </c>
      <c r="D52" s="78" t="str">
        <f>Zalaegerszeg!D28</f>
        <v>szivattyú javítás és csere</v>
      </c>
      <c r="E52" s="78" t="str">
        <f>Zalaegerszeg!E28</f>
        <v>A szivattyú kora, műszaki állapota miatt fennáll a meghibásodás veszélye.</v>
      </c>
      <c r="F52" s="78" t="str">
        <f>Zalaegerszeg!F28</f>
        <v>A folyamatos víztermelés biztosítása.</v>
      </c>
      <c r="G52" s="78" t="str">
        <f>Zalaegerszeg!G28</f>
        <v>A Q–H diagramhoz illeszkedő energiahatékony  szivattyú üzemeltetése.</v>
      </c>
      <c r="H52" s="78"/>
      <c r="I52" s="192" t="str">
        <f>Zalaegerszeg!I28</f>
        <v>Zalaegerszeg</v>
      </c>
      <c r="J52" s="134">
        <f t="shared" ref="J52:J71" si="2">SUM(O52:AC52)</f>
        <v>601</v>
      </c>
      <c r="K52" s="78"/>
      <c r="L52" s="191">
        <f>Zalaegerszeg!L28</f>
        <v>46388</v>
      </c>
      <c r="M52" s="191">
        <f>Zalaegerszeg!M28</f>
        <v>46752</v>
      </c>
      <c r="N52" s="190" t="str">
        <f>Zalaegerszeg!N28</f>
        <v>hosszú</v>
      </c>
      <c r="O52" s="1"/>
      <c r="P52" s="2"/>
      <c r="Q52" s="2"/>
      <c r="R52" s="2"/>
      <c r="S52" s="2"/>
      <c r="T52" s="48">
        <f>Zalaegerszeg!T28</f>
        <v>601</v>
      </c>
      <c r="U52" s="3"/>
      <c r="V52" s="3"/>
      <c r="W52" s="3"/>
      <c r="X52" s="3"/>
      <c r="Y52" s="3"/>
      <c r="Z52" s="3"/>
      <c r="AA52" s="3"/>
      <c r="AB52" s="3"/>
      <c r="AC52" s="4"/>
    </row>
    <row r="53" spans="1:29" s="83" customFormat="1" ht="60" x14ac:dyDescent="0.25">
      <c r="A53" s="363"/>
      <c r="B53" s="75"/>
      <c r="C53" s="78" t="str">
        <f>Zalaegerszeg!C29</f>
        <v>Zalaegerszeg … kút</v>
      </c>
      <c r="D53" s="78" t="str">
        <f>Zalaegerszeg!D29</f>
        <v>közmű gépészet felújítása</v>
      </c>
      <c r="E53" s="78" t="str">
        <f>Zalaegerszeg!E29</f>
        <v>A szerelvények és vezetékek, műszaki állapota miatt fennáll a meghibásodás veszélye.</v>
      </c>
      <c r="F53" s="78" t="str">
        <f>Zalaegerszeg!F29</f>
        <v>A folyamatos víztermelés biztosítása.</v>
      </c>
      <c r="G53" s="78" t="str">
        <f>Zalaegerszeg!G29</f>
        <v>A gépészeti funkciókat kifogástalanul ellátó szerelvények.</v>
      </c>
      <c r="H53" s="78"/>
      <c r="I53" s="192" t="str">
        <f>Zalaegerszeg!I29</f>
        <v>Zalaegerszeg</v>
      </c>
      <c r="J53" s="134">
        <f t="shared" si="2"/>
        <v>2000</v>
      </c>
      <c r="K53" s="78"/>
      <c r="L53" s="191">
        <f>Zalaegerszeg!L29</f>
        <v>46388</v>
      </c>
      <c r="M53" s="191">
        <f>Zalaegerszeg!M29</f>
        <v>46752</v>
      </c>
      <c r="N53" s="190" t="str">
        <f>Zalaegerszeg!N29</f>
        <v>hosszú</v>
      </c>
      <c r="O53" s="1"/>
      <c r="P53" s="2"/>
      <c r="Q53" s="2"/>
      <c r="R53" s="2"/>
      <c r="S53" s="2"/>
      <c r="T53" s="48">
        <f>Zalaegerszeg!T29</f>
        <v>2000</v>
      </c>
      <c r="U53" s="3"/>
      <c r="V53" s="3"/>
      <c r="W53" s="3"/>
      <c r="X53" s="3"/>
      <c r="Y53" s="3"/>
      <c r="Z53" s="3"/>
      <c r="AA53" s="3"/>
      <c r="AB53" s="3"/>
      <c r="AC53" s="4"/>
    </row>
    <row r="54" spans="1:29" s="83" customFormat="1" ht="75" x14ac:dyDescent="0.25">
      <c r="A54" s="362">
        <f>Zalaegerszeg!A30</f>
        <v>0</v>
      </c>
      <c r="B54" s="75"/>
      <c r="C54" s="78" t="str">
        <f>Zalaegerszeg!C30</f>
        <v>Zalaegerszeg … kút</v>
      </c>
      <c r="D54" s="78" t="str">
        <f>Zalaegerszeg!D30</f>
        <v>szivattyú javítás és csere</v>
      </c>
      <c r="E54" s="78" t="str">
        <f>Zalaegerszeg!E30</f>
        <v>A szivattyú kora, műszaki állapota miatt fennáll a meghibásodás veszélye.</v>
      </c>
      <c r="F54" s="78" t="str">
        <f>Zalaegerszeg!F30</f>
        <v>A folyamatos víztermelés biztosítása.</v>
      </c>
      <c r="G54" s="78" t="str">
        <f>Zalaegerszeg!G30</f>
        <v>A Q–H diagramhoz illeszkedő energiahatékony  szivattyú üzemeltetése.</v>
      </c>
      <c r="H54" s="78"/>
      <c r="I54" s="192" t="str">
        <f>Zalaegerszeg!I30</f>
        <v>Zalaegerszeg</v>
      </c>
      <c r="J54" s="134">
        <f t="shared" si="2"/>
        <v>601</v>
      </c>
      <c r="K54" s="78"/>
      <c r="L54" s="191">
        <f>Zalaegerszeg!L30</f>
        <v>46753</v>
      </c>
      <c r="M54" s="191">
        <f>Zalaegerszeg!M30</f>
        <v>47118</v>
      </c>
      <c r="N54" s="190" t="str">
        <f>Zalaegerszeg!N30</f>
        <v>hosszú</v>
      </c>
      <c r="O54" s="1"/>
      <c r="P54" s="2"/>
      <c r="Q54" s="2"/>
      <c r="R54" s="2"/>
      <c r="S54" s="47"/>
      <c r="T54" s="48"/>
      <c r="U54" s="48">
        <f>Zalaegerszeg!U30</f>
        <v>601</v>
      </c>
      <c r="V54" s="3"/>
      <c r="W54" s="3"/>
      <c r="X54" s="3"/>
      <c r="Y54" s="3"/>
      <c r="Z54" s="3"/>
      <c r="AA54" s="3"/>
      <c r="AB54" s="3"/>
      <c r="AC54" s="4"/>
    </row>
    <row r="55" spans="1:29" s="83" customFormat="1" ht="60" x14ac:dyDescent="0.25">
      <c r="A55" s="363"/>
      <c r="B55" s="75"/>
      <c r="C55" s="78" t="str">
        <f>Zalaegerszeg!C31</f>
        <v>Zalaegerszeg … kút</v>
      </c>
      <c r="D55" s="78" t="str">
        <f>Zalaegerszeg!D31</f>
        <v>közmű gépészet felújítása</v>
      </c>
      <c r="E55" s="78" t="str">
        <f>Zalaegerszeg!E31</f>
        <v>A szerelvények és vezetékek, műszaki állapota miatt fennáll a meghibásodás veszélye.</v>
      </c>
      <c r="F55" s="78" t="str">
        <f>Zalaegerszeg!F31</f>
        <v>A folyamatos víztermelés biztosítása.</v>
      </c>
      <c r="G55" s="78" t="str">
        <f>Zalaegerszeg!G31</f>
        <v>A gépészeti funkciókat kifogástalanul ellátó szerelvények.</v>
      </c>
      <c r="H55" s="78"/>
      <c r="I55" s="192" t="str">
        <f>Zalaegerszeg!I31</f>
        <v>Zalaegerszeg</v>
      </c>
      <c r="J55" s="134">
        <f t="shared" si="2"/>
        <v>2000</v>
      </c>
      <c r="K55" s="78"/>
      <c r="L55" s="191">
        <f>Zalaegerszeg!L31</f>
        <v>46753</v>
      </c>
      <c r="M55" s="191">
        <f>Zalaegerszeg!M31</f>
        <v>47118</v>
      </c>
      <c r="N55" s="190" t="str">
        <f>Zalaegerszeg!N31</f>
        <v>hosszú</v>
      </c>
      <c r="O55" s="1"/>
      <c r="P55" s="2"/>
      <c r="Q55" s="2"/>
      <c r="R55" s="2"/>
      <c r="S55" s="47"/>
      <c r="T55" s="48"/>
      <c r="U55" s="48">
        <f>Zalaegerszeg!U31</f>
        <v>2000</v>
      </c>
      <c r="V55" s="3"/>
      <c r="W55" s="3"/>
      <c r="X55" s="3"/>
      <c r="Y55" s="3"/>
      <c r="Z55" s="3"/>
      <c r="AA55" s="3"/>
      <c r="AB55" s="3"/>
      <c r="AC55" s="4"/>
    </row>
    <row r="56" spans="1:29" s="83" customFormat="1" ht="75" x14ac:dyDescent="0.25">
      <c r="A56" s="362">
        <f>Zalaegerszeg!A32</f>
        <v>0</v>
      </c>
      <c r="B56" s="75"/>
      <c r="C56" s="78" t="str">
        <f>Zalaegerszeg!C32</f>
        <v>Zalaegerszeg … kút</v>
      </c>
      <c r="D56" s="78" t="str">
        <f>Zalaegerszeg!D32</f>
        <v>szivattyú javítás és csere</v>
      </c>
      <c r="E56" s="78" t="str">
        <f>Zalaegerszeg!E32</f>
        <v>A szivattyú kora, műszaki állapota miatt fennáll a meghibásodás veszélye.</v>
      </c>
      <c r="F56" s="78" t="str">
        <f>Zalaegerszeg!F32</f>
        <v>A folyamatos víztermelés biztosítása.</v>
      </c>
      <c r="G56" s="78" t="str">
        <f>Zalaegerszeg!G32</f>
        <v>A Q–H diagramhoz illeszkedő energiahatékony  szivattyú üzemeltetése.</v>
      </c>
      <c r="H56" s="78"/>
      <c r="I56" s="192" t="str">
        <f>Zalaegerszeg!I32</f>
        <v>Zalaegerszeg</v>
      </c>
      <c r="J56" s="134">
        <f t="shared" si="2"/>
        <v>601</v>
      </c>
      <c r="K56" s="78"/>
      <c r="L56" s="191">
        <f>Zalaegerszeg!L32</f>
        <v>47119</v>
      </c>
      <c r="M56" s="191">
        <f>Zalaegerszeg!M32</f>
        <v>47483</v>
      </c>
      <c r="N56" s="190" t="str">
        <f>Zalaegerszeg!N32</f>
        <v>hosszú</v>
      </c>
      <c r="O56" s="1"/>
      <c r="P56" s="2"/>
      <c r="Q56" s="2"/>
      <c r="R56" s="2"/>
      <c r="S56" s="2"/>
      <c r="T56" s="3"/>
      <c r="U56" s="3"/>
      <c r="V56" s="3">
        <f>Zalaegerszeg!V32</f>
        <v>601</v>
      </c>
      <c r="W56" s="3"/>
      <c r="X56" s="3"/>
      <c r="Y56" s="3"/>
      <c r="Z56" s="3"/>
      <c r="AA56" s="3"/>
      <c r="AB56" s="3"/>
      <c r="AC56" s="4"/>
    </row>
    <row r="57" spans="1:29" s="83" customFormat="1" ht="60" x14ac:dyDescent="0.25">
      <c r="A57" s="363"/>
      <c r="B57" s="75"/>
      <c r="C57" s="78" t="str">
        <f>Zalaegerszeg!C33</f>
        <v>Zalaegerszeg … kút</v>
      </c>
      <c r="D57" s="78" t="str">
        <f>Zalaegerszeg!D33</f>
        <v>közmű gépészet felújítása</v>
      </c>
      <c r="E57" s="78" t="str">
        <f>Zalaegerszeg!E33</f>
        <v>A szerelvények és vezetékek, műszaki állapota miatt fennáll a meghibásodás veszélye.</v>
      </c>
      <c r="F57" s="78" t="str">
        <f>Zalaegerszeg!F33</f>
        <v>A folyamatos víztermelés biztosítása.</v>
      </c>
      <c r="G57" s="78" t="str">
        <f>Zalaegerszeg!G33</f>
        <v>A gépészeti funkciókat kifogástalanul ellátó szerelvények.</v>
      </c>
      <c r="H57" s="78"/>
      <c r="I57" s="192" t="str">
        <f>Zalaegerszeg!I33</f>
        <v>Zalaegerszeg</v>
      </c>
      <c r="J57" s="134">
        <f t="shared" si="2"/>
        <v>2000</v>
      </c>
      <c r="K57" s="78"/>
      <c r="L57" s="191">
        <f>Zalaegerszeg!L33</f>
        <v>47119</v>
      </c>
      <c r="M57" s="191">
        <f>Zalaegerszeg!M33</f>
        <v>47483</v>
      </c>
      <c r="N57" s="190" t="str">
        <f>Zalaegerszeg!N33</f>
        <v>hosszú</v>
      </c>
      <c r="O57" s="1"/>
      <c r="P57" s="2"/>
      <c r="Q57" s="2"/>
      <c r="R57" s="2"/>
      <c r="S57" s="2"/>
      <c r="T57" s="3"/>
      <c r="U57" s="3"/>
      <c r="V57" s="3">
        <f>Zalaegerszeg!V33</f>
        <v>2000</v>
      </c>
      <c r="W57" s="3"/>
      <c r="X57" s="3"/>
      <c r="Y57" s="3"/>
      <c r="Z57" s="3"/>
      <c r="AA57" s="3"/>
      <c r="AB57" s="3"/>
      <c r="AC57" s="4"/>
    </row>
    <row r="58" spans="1:29" s="83" customFormat="1" ht="75" x14ac:dyDescent="0.25">
      <c r="A58" s="362">
        <f>Zalaegerszeg!A34</f>
        <v>0</v>
      </c>
      <c r="B58" s="75"/>
      <c r="C58" s="78" t="str">
        <f>Zalaegerszeg!C34</f>
        <v>Zalaegerszeg … kút</v>
      </c>
      <c r="D58" s="78" t="str">
        <f>Zalaegerszeg!D34</f>
        <v>szivattyú javítás és csere</v>
      </c>
      <c r="E58" s="78" t="str">
        <f>Zalaegerszeg!E34</f>
        <v>A szivattyú kora, műszaki állapota miatt fennáll a meghibásodás veszélye.</v>
      </c>
      <c r="F58" s="78" t="str">
        <f>Zalaegerszeg!F34</f>
        <v>A folyamatos víztermelés biztosítása.</v>
      </c>
      <c r="G58" s="78" t="str">
        <f>Zalaegerszeg!G34</f>
        <v>A Q–H diagramhoz illeszkedő energiahatékony  szivattyú üzemeltetése.</v>
      </c>
      <c r="H58" s="78"/>
      <c r="I58" s="192" t="str">
        <f>Zalaegerszeg!I34</f>
        <v>Zalaegerszeg</v>
      </c>
      <c r="J58" s="134">
        <f t="shared" si="2"/>
        <v>601</v>
      </c>
      <c r="K58" s="78"/>
      <c r="L58" s="191">
        <f>Zalaegerszeg!L34</f>
        <v>47484</v>
      </c>
      <c r="M58" s="191">
        <f>Zalaegerszeg!M34</f>
        <v>47848</v>
      </c>
      <c r="N58" s="190" t="str">
        <f>Zalaegerszeg!N34</f>
        <v>hosszú</v>
      </c>
      <c r="O58" s="1"/>
      <c r="P58" s="2"/>
      <c r="Q58" s="2"/>
      <c r="R58" s="2"/>
      <c r="S58" s="2"/>
      <c r="T58" s="3"/>
      <c r="U58" s="3"/>
      <c r="V58" s="3"/>
      <c r="W58" s="3">
        <f>Zalaegerszeg!W34</f>
        <v>601</v>
      </c>
      <c r="X58" s="3"/>
      <c r="Y58" s="3"/>
      <c r="Z58" s="3"/>
      <c r="AA58" s="3"/>
      <c r="AB58" s="3"/>
      <c r="AC58" s="4"/>
    </row>
    <row r="59" spans="1:29" s="83" customFormat="1" ht="60" x14ac:dyDescent="0.25">
      <c r="A59" s="363"/>
      <c r="B59" s="75"/>
      <c r="C59" s="78" t="str">
        <f>Zalaegerszeg!C35</f>
        <v>Zalaegerszeg … kút</v>
      </c>
      <c r="D59" s="78" t="str">
        <f>Zalaegerszeg!D35</f>
        <v>közmű gépészet felújítása</v>
      </c>
      <c r="E59" s="78" t="str">
        <f>Zalaegerszeg!E35</f>
        <v>A szerelvények és vezetékek, műszaki állapota miatt fennáll a meghibásodás veszélye.</v>
      </c>
      <c r="F59" s="78" t="str">
        <f>Zalaegerszeg!F35</f>
        <v>A folyamatos víztermelés biztosítása.</v>
      </c>
      <c r="G59" s="78" t="str">
        <f>Zalaegerszeg!G35</f>
        <v>A gépészeti funkciókat kifogástalanul ellátó szerelvények.</v>
      </c>
      <c r="H59" s="78"/>
      <c r="I59" s="192" t="str">
        <f>Zalaegerszeg!I35</f>
        <v>Zalaegerszeg</v>
      </c>
      <c r="J59" s="134">
        <f t="shared" si="2"/>
        <v>2000</v>
      </c>
      <c r="K59" s="78"/>
      <c r="L59" s="191">
        <f>Zalaegerszeg!L35</f>
        <v>47484</v>
      </c>
      <c r="M59" s="191">
        <f>Zalaegerszeg!M35</f>
        <v>47848</v>
      </c>
      <c r="N59" s="190" t="str">
        <f>Zalaegerszeg!N35</f>
        <v>hosszú</v>
      </c>
      <c r="O59" s="1"/>
      <c r="P59" s="2"/>
      <c r="Q59" s="2"/>
      <c r="R59" s="2"/>
      <c r="S59" s="2"/>
      <c r="T59" s="3"/>
      <c r="U59" s="3"/>
      <c r="V59" s="3"/>
      <c r="W59" s="3">
        <f>Zalaegerszeg!W35</f>
        <v>2000</v>
      </c>
      <c r="X59" s="3"/>
      <c r="Y59" s="3"/>
      <c r="Z59" s="3"/>
      <c r="AA59" s="3"/>
      <c r="AB59" s="3"/>
      <c r="AC59" s="4"/>
    </row>
    <row r="60" spans="1:29" s="83" customFormat="1" ht="75" x14ac:dyDescent="0.25">
      <c r="A60" s="362">
        <f>Zalaegerszeg!A36</f>
        <v>0</v>
      </c>
      <c r="B60" s="75"/>
      <c r="C60" s="78" t="str">
        <f>Zalaegerszeg!C36</f>
        <v>Zalaegerszeg … kút</v>
      </c>
      <c r="D60" s="78" t="str">
        <f>Zalaegerszeg!D36</f>
        <v>szivattyú javítás és csere</v>
      </c>
      <c r="E60" s="78" t="str">
        <f>Zalaegerszeg!E36</f>
        <v>A szivattyú kora, műszaki állapota miatt fennáll a meghibásodás veszélye.</v>
      </c>
      <c r="F60" s="78" t="str">
        <f>Zalaegerszeg!F36</f>
        <v>A folyamatos víztermelés biztosítása.</v>
      </c>
      <c r="G60" s="78" t="str">
        <f>Zalaegerszeg!G36</f>
        <v>A Q–H diagramhoz illeszkedő energiahatékony  szivattyú üzemeltetése.</v>
      </c>
      <c r="H60" s="78"/>
      <c r="I60" s="192" t="str">
        <f>Zalaegerszeg!I36</f>
        <v>Zalaegerszeg</v>
      </c>
      <c r="J60" s="134">
        <f t="shared" si="2"/>
        <v>601</v>
      </c>
      <c r="K60" s="78"/>
      <c r="L60" s="191">
        <f>Zalaegerszeg!L36</f>
        <v>47849</v>
      </c>
      <c r="M60" s="191">
        <f>Zalaegerszeg!M36</f>
        <v>48213</v>
      </c>
      <c r="N60" s="190" t="str">
        <f>Zalaegerszeg!N36</f>
        <v>hosszú</v>
      </c>
      <c r="O60" s="1"/>
      <c r="P60" s="2"/>
      <c r="Q60" s="2"/>
      <c r="R60" s="2"/>
      <c r="S60" s="2"/>
      <c r="T60" s="3"/>
      <c r="U60" s="3"/>
      <c r="V60" s="3"/>
      <c r="W60" s="3"/>
      <c r="X60" s="3">
        <f>Zalaegerszeg!X36</f>
        <v>601</v>
      </c>
      <c r="Y60" s="3"/>
      <c r="Z60" s="3"/>
      <c r="AA60" s="3"/>
      <c r="AB60" s="3"/>
      <c r="AC60" s="4"/>
    </row>
    <row r="61" spans="1:29" s="83" customFormat="1" ht="60" x14ac:dyDescent="0.25">
      <c r="A61" s="363"/>
      <c r="B61" s="75"/>
      <c r="C61" s="78" t="str">
        <f>Zalaegerszeg!C37</f>
        <v>Zalaegerszeg … kút</v>
      </c>
      <c r="D61" s="78" t="str">
        <f>Zalaegerszeg!D37</f>
        <v>közmű gépészet felújítása</v>
      </c>
      <c r="E61" s="78" t="str">
        <f>Zalaegerszeg!E37</f>
        <v>A szerelvények és vezetékek, műszaki állapota miatt fennáll a meghibásodás veszélye.</v>
      </c>
      <c r="F61" s="78" t="str">
        <f>Zalaegerszeg!F37</f>
        <v>A folyamatos víztermelés biztosítása.</v>
      </c>
      <c r="G61" s="78" t="str">
        <f>Zalaegerszeg!G37</f>
        <v>A gépészeti funkciókat kifogástalanul ellátó szerelvények.</v>
      </c>
      <c r="H61" s="78"/>
      <c r="I61" s="192" t="str">
        <f>Zalaegerszeg!I37</f>
        <v>Zalaegerszeg</v>
      </c>
      <c r="J61" s="134">
        <f t="shared" si="2"/>
        <v>2000</v>
      </c>
      <c r="K61" s="78"/>
      <c r="L61" s="191">
        <f>Zalaegerszeg!L37</f>
        <v>47849</v>
      </c>
      <c r="M61" s="191">
        <f>Zalaegerszeg!M37</f>
        <v>48213</v>
      </c>
      <c r="N61" s="190" t="str">
        <f>Zalaegerszeg!N37</f>
        <v>hosszú</v>
      </c>
      <c r="O61" s="1"/>
      <c r="P61" s="2"/>
      <c r="Q61" s="2"/>
      <c r="R61" s="2"/>
      <c r="S61" s="2"/>
      <c r="T61" s="3"/>
      <c r="U61" s="3"/>
      <c r="V61" s="3"/>
      <c r="W61" s="3"/>
      <c r="X61" s="3">
        <f>Zalaegerszeg!X37</f>
        <v>2000</v>
      </c>
      <c r="Y61" s="3"/>
      <c r="Z61" s="3"/>
      <c r="AA61" s="3"/>
      <c r="AB61" s="3"/>
      <c r="AC61" s="4"/>
    </row>
    <row r="62" spans="1:29" s="83" customFormat="1" ht="75" x14ac:dyDescent="0.25">
      <c r="A62" s="362">
        <f>Zalaegerszeg!A38</f>
        <v>0</v>
      </c>
      <c r="B62" s="75"/>
      <c r="C62" s="78" t="str">
        <f>Zalaegerszeg!C38</f>
        <v>Zalaegerszeg … kút</v>
      </c>
      <c r="D62" s="78" t="str">
        <f>Zalaegerszeg!D38</f>
        <v>szivattyú javítás és csere</v>
      </c>
      <c r="E62" s="78" t="str">
        <f>Zalaegerszeg!E38</f>
        <v>A szivattyú kora, műszaki állapota miatt fennáll a meghibásodás veszélye.</v>
      </c>
      <c r="F62" s="78" t="str">
        <f>Zalaegerszeg!F38</f>
        <v>A folyamatos víztermelés biztosítása.</v>
      </c>
      <c r="G62" s="78" t="str">
        <f>Zalaegerszeg!G38</f>
        <v>A Q–H diagramhoz illeszkedő energiahatékony  szivattyú üzemeltetése.</v>
      </c>
      <c r="H62" s="78"/>
      <c r="I62" s="192" t="str">
        <f>Zalaegerszeg!I38</f>
        <v>Zalaegerszeg</v>
      </c>
      <c r="J62" s="134">
        <f t="shared" si="2"/>
        <v>601</v>
      </c>
      <c r="K62" s="78"/>
      <c r="L62" s="191">
        <f>Zalaegerszeg!L38</f>
        <v>48214</v>
      </c>
      <c r="M62" s="191">
        <f>Zalaegerszeg!M38</f>
        <v>48579</v>
      </c>
      <c r="N62" s="190" t="str">
        <f>Zalaegerszeg!N38</f>
        <v>hosszú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>
        <f>Zalaegerszeg!Y38</f>
        <v>601</v>
      </c>
      <c r="Z62" s="3"/>
      <c r="AA62" s="3"/>
      <c r="AB62" s="3"/>
      <c r="AC62" s="4"/>
    </row>
    <row r="63" spans="1:29" s="83" customFormat="1" ht="60" x14ac:dyDescent="0.25">
      <c r="A63" s="363"/>
      <c r="B63" s="75"/>
      <c r="C63" s="78" t="str">
        <f>Zalaegerszeg!C39</f>
        <v>Zalaegerszeg … kút</v>
      </c>
      <c r="D63" s="78" t="str">
        <f>Zalaegerszeg!D39</f>
        <v>közmű gépészet felújítása</v>
      </c>
      <c r="E63" s="78" t="str">
        <f>Zalaegerszeg!E39</f>
        <v>A szerelvények és vezetékek, műszaki állapota miatt fennáll a meghibásodás veszélye.</v>
      </c>
      <c r="F63" s="78" t="str">
        <f>Zalaegerszeg!F39</f>
        <v>A folyamatos víztermelés biztosítása.</v>
      </c>
      <c r="G63" s="78" t="str">
        <f>Zalaegerszeg!G39</f>
        <v>A gépészeti funkciókat kifogástalanul ellátó szerelvények.</v>
      </c>
      <c r="H63" s="78"/>
      <c r="I63" s="192" t="str">
        <f>Zalaegerszeg!I39</f>
        <v>Zalaegerszeg</v>
      </c>
      <c r="J63" s="134">
        <f t="shared" si="2"/>
        <v>2000</v>
      </c>
      <c r="K63" s="78"/>
      <c r="L63" s="191">
        <f>Zalaegerszeg!L39</f>
        <v>48214</v>
      </c>
      <c r="M63" s="191">
        <f>Zalaegerszeg!M39</f>
        <v>48579</v>
      </c>
      <c r="N63" s="190" t="str">
        <f>Zalaegerszeg!N39</f>
        <v>hosszú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>
        <f>Zalaegerszeg!Y39</f>
        <v>2000</v>
      </c>
      <c r="Z63" s="3"/>
      <c r="AA63" s="3"/>
      <c r="AB63" s="3"/>
      <c r="AC63" s="4"/>
    </row>
    <row r="64" spans="1:29" s="83" customFormat="1" ht="75" x14ac:dyDescent="0.25">
      <c r="A64" s="362">
        <f>Zalaegerszeg!A40</f>
        <v>0</v>
      </c>
      <c r="B64" s="75"/>
      <c r="C64" s="78" t="str">
        <f>Zalaegerszeg!C40</f>
        <v>Zalaegerszeg … kút</v>
      </c>
      <c r="D64" s="78" t="str">
        <f>Zalaegerszeg!D40</f>
        <v>szivattyú javítás és csere</v>
      </c>
      <c r="E64" s="78" t="str">
        <f>Zalaegerszeg!E40</f>
        <v>A szivattyú kora, műszaki állapota miatt fennáll a meghibásodás veszélye.</v>
      </c>
      <c r="F64" s="78" t="str">
        <f>Zalaegerszeg!F40</f>
        <v>A folyamatos víztermelés biztosítása.</v>
      </c>
      <c r="G64" s="78" t="str">
        <f>Zalaegerszeg!G40</f>
        <v>A Q–H diagramhoz illeszkedő energiahatékony  szivattyú üzemeltetése.</v>
      </c>
      <c r="H64" s="78"/>
      <c r="I64" s="192" t="str">
        <f>Zalaegerszeg!I40</f>
        <v>Zalaegerszeg</v>
      </c>
      <c r="J64" s="134">
        <f t="shared" si="2"/>
        <v>601</v>
      </c>
      <c r="K64" s="78"/>
      <c r="L64" s="191">
        <f>Zalaegerszeg!L40</f>
        <v>48580</v>
      </c>
      <c r="M64" s="191">
        <f>Zalaegerszeg!M40</f>
        <v>48944</v>
      </c>
      <c r="N64" s="190" t="str">
        <f>Zalaegerszeg!N40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>
        <f>Zalaegerszeg!Z40</f>
        <v>601</v>
      </c>
      <c r="AA64" s="3"/>
      <c r="AB64" s="3"/>
      <c r="AC64" s="4"/>
    </row>
    <row r="65" spans="1:29" s="83" customFormat="1" ht="60" x14ac:dyDescent="0.25">
      <c r="A65" s="363"/>
      <c r="B65" s="75"/>
      <c r="C65" s="78" t="str">
        <f>Zalaegerszeg!C41</f>
        <v>Zalaegerszeg … kút</v>
      </c>
      <c r="D65" s="78" t="str">
        <f>Zalaegerszeg!D41</f>
        <v>közmű gépészet felújítása</v>
      </c>
      <c r="E65" s="78" t="str">
        <f>Zalaegerszeg!E41</f>
        <v>A szerelvények és vezetékek, műszaki állapota miatt fennáll a meghibásodás veszélye.</v>
      </c>
      <c r="F65" s="78" t="str">
        <f>Zalaegerszeg!F41</f>
        <v>A folyamatos víztermelés biztosítása.</v>
      </c>
      <c r="G65" s="78" t="str">
        <f>Zalaegerszeg!G41</f>
        <v>A gépészeti funkciókat kifogástalanul ellátó szerelvények.</v>
      </c>
      <c r="H65" s="78"/>
      <c r="I65" s="192" t="str">
        <f>Zalaegerszeg!I41</f>
        <v>Zalaegerszeg</v>
      </c>
      <c r="J65" s="134">
        <f t="shared" si="2"/>
        <v>2000</v>
      </c>
      <c r="K65" s="78"/>
      <c r="L65" s="191">
        <f>Zalaegerszeg!L41</f>
        <v>48580</v>
      </c>
      <c r="M65" s="191">
        <f>Zalaegerszeg!M41</f>
        <v>48944</v>
      </c>
      <c r="N65" s="190" t="str">
        <f>Zalaegerszeg!N41</f>
        <v>hosszú</v>
      </c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>
        <f>Zalaegerszeg!Z41</f>
        <v>2000</v>
      </c>
      <c r="AA65" s="3"/>
      <c r="AB65" s="3"/>
      <c r="AC65" s="4"/>
    </row>
    <row r="66" spans="1:29" s="83" customFormat="1" ht="75" x14ac:dyDescent="0.25">
      <c r="A66" s="362">
        <f>Zalaegerszeg!A42</f>
        <v>0</v>
      </c>
      <c r="B66" s="75"/>
      <c r="C66" s="78" t="str">
        <f>Zalaegerszeg!C42</f>
        <v>Zalaegerszeg … kút</v>
      </c>
      <c r="D66" s="78" t="str">
        <f>Zalaegerszeg!D42</f>
        <v>szivattyú javítás és csere</v>
      </c>
      <c r="E66" s="78" t="str">
        <f>Zalaegerszeg!E42</f>
        <v>A szivattyú kora, műszaki állapota miatt fennáll a meghibásodás veszélye.</v>
      </c>
      <c r="F66" s="78" t="str">
        <f>Zalaegerszeg!F42</f>
        <v>A folyamatos víztermelés biztosítása.</v>
      </c>
      <c r="G66" s="78" t="str">
        <f>Zalaegerszeg!G42</f>
        <v>A Q–H diagramhoz illeszkedő energiahatékony  szivattyú üzemeltetése.</v>
      </c>
      <c r="H66" s="78"/>
      <c r="I66" s="192" t="str">
        <f>Zalaegerszeg!I42</f>
        <v>Zalaegerszeg</v>
      </c>
      <c r="J66" s="134">
        <f t="shared" si="2"/>
        <v>601</v>
      </c>
      <c r="K66" s="78"/>
      <c r="L66" s="191">
        <f>Zalaegerszeg!L42</f>
        <v>48945</v>
      </c>
      <c r="M66" s="191">
        <f>Zalaegerszeg!M42</f>
        <v>49309</v>
      </c>
      <c r="N66" s="190" t="str">
        <f>Zalaegerszeg!N42</f>
        <v>hosszú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>
        <f>Zalaegerszeg!AA42</f>
        <v>601</v>
      </c>
      <c r="AB66" s="3"/>
      <c r="AC66" s="4"/>
    </row>
    <row r="67" spans="1:29" s="83" customFormat="1" ht="60" x14ac:dyDescent="0.25">
      <c r="A67" s="363"/>
      <c r="B67" s="75"/>
      <c r="C67" s="78" t="str">
        <f>Zalaegerszeg!C43</f>
        <v>Zalaegerszeg … kút</v>
      </c>
      <c r="D67" s="78" t="str">
        <f>Zalaegerszeg!D43</f>
        <v>közmű gépészet felújítása</v>
      </c>
      <c r="E67" s="78" t="str">
        <f>Zalaegerszeg!E43</f>
        <v>A szerelvények és vezetékek, műszaki állapota miatt fennáll a meghibásodás veszélye.</v>
      </c>
      <c r="F67" s="78" t="str">
        <f>Zalaegerszeg!F43</f>
        <v>A folyamatos víztermelés biztosítása.</v>
      </c>
      <c r="G67" s="78" t="str">
        <f>Zalaegerszeg!G43</f>
        <v>A gépészeti funkciókat kifogástalanul ellátó szerelvények.</v>
      </c>
      <c r="H67" s="78"/>
      <c r="I67" s="192" t="str">
        <f>Zalaegerszeg!I43</f>
        <v>Zalaegerszeg</v>
      </c>
      <c r="J67" s="134">
        <f t="shared" si="2"/>
        <v>2000</v>
      </c>
      <c r="K67" s="78"/>
      <c r="L67" s="191">
        <f>Zalaegerszeg!L43</f>
        <v>48945</v>
      </c>
      <c r="M67" s="191">
        <f>Zalaegerszeg!M43</f>
        <v>49309</v>
      </c>
      <c r="N67" s="190" t="str">
        <f>Zalaegerszeg!N43</f>
        <v>hosszú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>
        <f>Zalaegerszeg!AA43</f>
        <v>2000</v>
      </c>
      <c r="AB67" s="3"/>
      <c r="AC67" s="4"/>
    </row>
    <row r="68" spans="1:29" s="83" customFormat="1" ht="75" x14ac:dyDescent="0.25">
      <c r="A68" s="362">
        <f>Zalaegerszeg!A44</f>
        <v>0</v>
      </c>
      <c r="B68" s="75"/>
      <c r="C68" s="78" t="str">
        <f>Zalaegerszeg!C44</f>
        <v>Zalaegerszeg … kút</v>
      </c>
      <c r="D68" s="78" t="str">
        <f>Zalaegerszeg!D44</f>
        <v>szivattyú javítás és csere</v>
      </c>
      <c r="E68" s="78" t="str">
        <f>Zalaegerszeg!E44</f>
        <v>A szivattyú kora, műszaki állapota miatt fennáll a meghibásodás veszélye.</v>
      </c>
      <c r="F68" s="78" t="str">
        <f>Zalaegerszeg!F44</f>
        <v>A folyamatos víztermelés biztosítása.</v>
      </c>
      <c r="G68" s="78" t="str">
        <f>Zalaegerszeg!G44</f>
        <v>A Q–H diagramhoz illeszkedő energiahatékony  szivattyú üzemeltetése.</v>
      </c>
      <c r="H68" s="78"/>
      <c r="I68" s="192" t="str">
        <f>Zalaegerszeg!I44</f>
        <v>Zalaegerszeg</v>
      </c>
      <c r="J68" s="134">
        <f t="shared" si="2"/>
        <v>601</v>
      </c>
      <c r="K68" s="78"/>
      <c r="L68" s="191">
        <f>Zalaegerszeg!L44</f>
        <v>49310</v>
      </c>
      <c r="M68" s="191">
        <f>Zalaegerszeg!M44</f>
        <v>49674</v>
      </c>
      <c r="N68" s="190" t="str">
        <f>Zalaegerszeg!N44</f>
        <v>hosszú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>
        <f>Zalaegerszeg!AB44</f>
        <v>601</v>
      </c>
      <c r="AC68" s="4"/>
    </row>
    <row r="69" spans="1:29" s="83" customFormat="1" ht="60" x14ac:dyDescent="0.25">
      <c r="A69" s="363"/>
      <c r="B69" s="75"/>
      <c r="C69" s="78" t="str">
        <f>Zalaegerszeg!C45</f>
        <v>Zalaegerszeg … kút</v>
      </c>
      <c r="D69" s="78" t="str">
        <f>Zalaegerszeg!D45</f>
        <v>közmű gépészet felújítása</v>
      </c>
      <c r="E69" s="78" t="str">
        <f>Zalaegerszeg!E45</f>
        <v>A szerelvények és vezetékek, műszaki állapota miatt fennáll a meghibásodás veszélye.</v>
      </c>
      <c r="F69" s="78" t="str">
        <f>Zalaegerszeg!F45</f>
        <v>A folyamatos víztermelés biztosítása.</v>
      </c>
      <c r="G69" s="78" t="str">
        <f>Zalaegerszeg!G45</f>
        <v>A gépészeti funkciókat kifogástalanul ellátó szerelvények.</v>
      </c>
      <c r="H69" s="78"/>
      <c r="I69" s="192" t="str">
        <f>Zalaegerszeg!I45</f>
        <v>Zalaegerszeg</v>
      </c>
      <c r="J69" s="134">
        <f t="shared" si="2"/>
        <v>2000</v>
      </c>
      <c r="K69" s="78"/>
      <c r="L69" s="191">
        <f>Zalaegerszeg!L45</f>
        <v>49310</v>
      </c>
      <c r="M69" s="191">
        <f>Zalaegerszeg!M45</f>
        <v>49674</v>
      </c>
      <c r="N69" s="190" t="str">
        <f>Zalaegerszeg!N45</f>
        <v>hosszú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>
        <f>Zalaegerszeg!AB45</f>
        <v>2000</v>
      </c>
      <c r="AC69" s="4"/>
    </row>
    <row r="70" spans="1:29" s="83" customFormat="1" ht="75" x14ac:dyDescent="0.25">
      <c r="A70" s="362">
        <f>Zalaegerszeg!A46</f>
        <v>0</v>
      </c>
      <c r="B70" s="75"/>
      <c r="C70" s="78" t="str">
        <f>Zalaegerszeg!C46</f>
        <v>Zalaegerszeg … kút</v>
      </c>
      <c r="D70" s="78" t="str">
        <f>Zalaegerszeg!D46</f>
        <v>szivattyú javítás és csere</v>
      </c>
      <c r="E70" s="78" t="str">
        <f>Zalaegerszeg!E46</f>
        <v>A szivattyú kora, műszaki állapota miatt fennáll a meghibásodás veszélye.</v>
      </c>
      <c r="F70" s="78" t="str">
        <f>Zalaegerszeg!F46</f>
        <v>A folyamatos víztermelés biztosítása.</v>
      </c>
      <c r="G70" s="78" t="str">
        <f>Zalaegerszeg!G46</f>
        <v>A Q–H diagramhoz illeszkedő energiahatékony  szivattyú üzemeltetése.</v>
      </c>
      <c r="H70" s="78"/>
      <c r="I70" s="192" t="str">
        <f>Zalaegerszeg!I46</f>
        <v>Zalaegerszeg</v>
      </c>
      <c r="J70" s="134">
        <f t="shared" si="2"/>
        <v>601</v>
      </c>
      <c r="K70" s="78"/>
      <c r="L70" s="191">
        <f>Zalaegerszeg!L46</f>
        <v>49675</v>
      </c>
      <c r="M70" s="191">
        <f>Zalaegerszeg!M46</f>
        <v>50040</v>
      </c>
      <c r="N70" s="190" t="str">
        <f>Zalaegerszeg!N46</f>
        <v>hosszú</v>
      </c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>
        <f>Zalaegerszeg!AC46</f>
        <v>601</v>
      </c>
    </row>
    <row r="71" spans="1:29" s="83" customFormat="1" ht="60" x14ac:dyDescent="0.25">
      <c r="A71" s="363"/>
      <c r="B71" s="75"/>
      <c r="C71" s="78" t="str">
        <f>Zalaegerszeg!C47</f>
        <v>Zalaegerszeg … kút</v>
      </c>
      <c r="D71" s="78" t="str">
        <f>Zalaegerszeg!D47</f>
        <v>közmű gépészet felújítása</v>
      </c>
      <c r="E71" s="78" t="str">
        <f>Zalaegerszeg!E47</f>
        <v>A szerelvények és vezetékek, műszaki állapota miatt fennáll a meghibásodás veszélye.</v>
      </c>
      <c r="F71" s="78" t="str">
        <f>Zalaegerszeg!F47</f>
        <v>A folyamatos víztermelés biztosítása.</v>
      </c>
      <c r="G71" s="78" t="str">
        <f>Zalaegerszeg!G47</f>
        <v>A gépészeti funkciókat kifogástalanul ellátó szerelvények.</v>
      </c>
      <c r="H71" s="78"/>
      <c r="I71" s="192" t="str">
        <f>Zalaegerszeg!I47</f>
        <v>Zalaegerszeg</v>
      </c>
      <c r="J71" s="134">
        <f t="shared" si="2"/>
        <v>2000</v>
      </c>
      <c r="K71" s="78"/>
      <c r="L71" s="191">
        <f>Zalaegerszeg!L47</f>
        <v>49675</v>
      </c>
      <c r="M71" s="191">
        <f>Zalaegerszeg!M47</f>
        <v>50040</v>
      </c>
      <c r="N71" s="190" t="str">
        <f>Zalaegerszeg!N47</f>
        <v>hosszú</v>
      </c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>
        <f>Zalaegerszeg!AC47</f>
        <v>2000</v>
      </c>
    </row>
    <row r="72" spans="1:29" x14ac:dyDescent="0.25">
      <c r="A72" s="158"/>
      <c r="B72" s="72" t="s">
        <v>3</v>
      </c>
      <c r="C72" s="68"/>
      <c r="D72" s="68"/>
      <c r="E72" s="68"/>
      <c r="F72" s="68"/>
      <c r="G72" s="68"/>
      <c r="H72" s="73"/>
      <c r="I72" s="169"/>
      <c r="J72" s="180"/>
      <c r="K72" s="68"/>
      <c r="L72" s="70"/>
      <c r="M72" s="70"/>
      <c r="N72" s="68"/>
      <c r="O72" s="73"/>
      <c r="P72" s="73"/>
      <c r="Q72" s="74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90"/>
    </row>
    <row r="73" spans="1:29" s="83" customFormat="1" ht="90" x14ac:dyDescent="0.25">
      <c r="A73" s="170">
        <f>Zalaegerszeg!A49</f>
        <v>0</v>
      </c>
      <c r="B73" s="189"/>
      <c r="C73" s="189" t="str">
        <f>Zalaegerszeg!C49</f>
        <v>Zalaegerszeg 19-21 kútcsoport</v>
      </c>
      <c r="D73" s="189" t="str">
        <f>Zalaegerszeg!D49</f>
        <v>OTR állomás rekonstrukció, ESZI szekrény csere</v>
      </c>
      <c r="E73" s="189" t="str">
        <f>Zalaegerszeg!E49</f>
        <v>Az elektromos, irányítástechnikai  szerelvények és vezetékek, műszaki állapota miatt fennáll a meghibásodás veszélye.</v>
      </c>
      <c r="F73" s="189" t="str">
        <f>Zalaegerszeg!F49</f>
        <v>A folyamatos víztermelés biztosítása.</v>
      </c>
      <c r="G73" s="189" t="str">
        <f>Zalaegerszeg!G49</f>
        <v>A villamos funkciókat kifogástalanul ellátó szerelvények.</v>
      </c>
      <c r="H73" s="171"/>
      <c r="I73" s="170" t="str">
        <f>Zalaegerszeg!I49</f>
        <v>Zalaegerszeg</v>
      </c>
      <c r="J73" s="134">
        <f>SUM(O73:AC73)</f>
        <v>9960</v>
      </c>
      <c r="K73" s="171"/>
      <c r="L73" s="194">
        <f>Zalaegerszeg!L49</f>
        <v>45658</v>
      </c>
      <c r="M73" s="194">
        <f>Zalaegerszeg!M49</f>
        <v>46022</v>
      </c>
      <c r="N73" s="193" t="str">
        <f>Zalaegerszeg!N49</f>
        <v>közép</v>
      </c>
      <c r="O73" s="1"/>
      <c r="P73" s="47"/>
      <c r="Q73" s="47"/>
      <c r="R73" s="47">
        <f>Zalaegerszeg!R49</f>
        <v>9960</v>
      </c>
      <c r="S73" s="2"/>
      <c r="T73" s="3"/>
      <c r="U73" s="3"/>
      <c r="V73" s="3"/>
      <c r="W73" s="3"/>
      <c r="X73" s="3"/>
      <c r="Y73" s="3"/>
      <c r="Z73" s="3"/>
      <c r="AA73" s="3"/>
      <c r="AB73" s="3"/>
      <c r="AC73" s="4"/>
    </row>
    <row r="74" spans="1:29" s="83" customFormat="1" ht="90" x14ac:dyDescent="0.25">
      <c r="A74" s="170">
        <f>Zalaegerszeg!A50</f>
        <v>0</v>
      </c>
      <c r="B74" s="189"/>
      <c r="C74" s="189" t="str">
        <f>Zalaegerszeg!C50</f>
        <v>Zalaegerszeg … kút</v>
      </c>
      <c r="D74" s="189" t="str">
        <f>Zalaegerszeg!D50</f>
        <v>elektromos és irányítástechnikai szekrény csere (4 db)</v>
      </c>
      <c r="E74" s="189" t="str">
        <f>Zalaegerszeg!E50</f>
        <v>Az elektromos, irányítástechnikai  szerelvények és vezetékek, műszaki állapota miatt fennáll a meghibásodás veszélye.</v>
      </c>
      <c r="F74" s="189" t="str">
        <f>Zalaegerszeg!F50</f>
        <v>A búvárszivattyú elektromos megtáplálása, a folyamatos távfelügyelet biztosítása.</v>
      </c>
      <c r="G74" s="189" t="str">
        <f>Zalaegerszeg!G50</f>
        <v>A búvárszivattyú elektromos paramétereihez illeszkedő erősáramú és vezérlőszekrény.</v>
      </c>
      <c r="H74" s="171"/>
      <c r="I74" s="170" t="str">
        <f>Zalaegerszeg!I50</f>
        <v>Zalaegerszeg</v>
      </c>
      <c r="J74" s="134">
        <f>SUM(O74:AC74)</f>
        <v>22000</v>
      </c>
      <c r="K74" s="171"/>
      <c r="L74" s="194">
        <f>Zalaegerszeg!L50</f>
        <v>45658</v>
      </c>
      <c r="M74" s="194">
        <f>Zalaegerszeg!M50</f>
        <v>46387</v>
      </c>
      <c r="N74" s="193" t="str">
        <f>Zalaegerszeg!N50</f>
        <v>közép</v>
      </c>
      <c r="O74" s="1"/>
      <c r="P74" s="2"/>
      <c r="Q74" s="2"/>
      <c r="R74" s="2">
        <f>Zalaegerszeg!R50</f>
        <v>11000</v>
      </c>
      <c r="S74" s="2">
        <f>Zalaegerszeg!S50</f>
        <v>11000</v>
      </c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83" customFormat="1" ht="90" x14ac:dyDescent="0.25">
      <c r="A75" s="170">
        <f>Zalaegerszeg!A51</f>
        <v>0</v>
      </c>
      <c r="B75" s="189"/>
      <c r="C75" s="189" t="str">
        <f>Zalaegerszeg!C51</f>
        <v>Zalaegerszeg … kút</v>
      </c>
      <c r="D75" s="189" t="str">
        <f>Zalaegerszeg!D51</f>
        <v>elektromos és irányítástechnikai szekrény csere (2 db)</v>
      </c>
      <c r="E75" s="189" t="str">
        <f>Zalaegerszeg!E51</f>
        <v>Az elektromos, irányítástechnikai  szerelvények és vezetékek, műszaki állapota miatt fennáll a meghibásodás veszélye.</v>
      </c>
      <c r="F75" s="189" t="str">
        <f>Zalaegerszeg!F51</f>
        <v>A búvárszivattyú elektromos megtáplálása, a folyamatos távfelügyelet biztosítása.</v>
      </c>
      <c r="G75" s="189" t="str">
        <f>Zalaegerszeg!G51</f>
        <v>A búvárszivattyú elektromos paramétereihez illeszkedő erősáramú és vezérlőszekrény.</v>
      </c>
      <c r="H75" s="171"/>
      <c r="I75" s="170" t="str">
        <f>Zalaegerszeg!I51</f>
        <v>Zalaegerszeg</v>
      </c>
      <c r="J75" s="134">
        <f t="shared" ref="J75:J83" si="3">SUM(O75:AC75)</f>
        <v>6000</v>
      </c>
      <c r="K75" s="171"/>
      <c r="L75" s="194">
        <f>Zalaegerszeg!L51</f>
        <v>46388</v>
      </c>
      <c r="M75" s="194">
        <f>Zalaegerszeg!M51</f>
        <v>46752</v>
      </c>
      <c r="N75" s="193" t="str">
        <f>Zalaegerszeg!N51</f>
        <v>hosszú</v>
      </c>
      <c r="O75" s="1"/>
      <c r="P75" s="2"/>
      <c r="Q75" s="2"/>
      <c r="R75" s="2"/>
      <c r="S75" s="2"/>
      <c r="T75" s="3">
        <f>Zalaegerszeg!T51</f>
        <v>6000</v>
      </c>
      <c r="U75" s="3"/>
      <c r="V75" s="3"/>
      <c r="W75" s="3"/>
      <c r="X75" s="3"/>
      <c r="Y75" s="3"/>
      <c r="Z75" s="3"/>
      <c r="AA75" s="3"/>
      <c r="AB75" s="3"/>
      <c r="AC75" s="4"/>
    </row>
    <row r="76" spans="1:29" s="83" customFormat="1" ht="90" x14ac:dyDescent="0.25">
      <c r="A76" s="170">
        <f>Zalaegerszeg!A52</f>
        <v>0</v>
      </c>
      <c r="B76" s="189"/>
      <c r="C76" s="189" t="str">
        <f>Zalaegerszeg!C52</f>
        <v>Zalaegerszeg … kút</v>
      </c>
      <c r="D76" s="189" t="str">
        <f>Zalaegerszeg!D52</f>
        <v>elektromos és irányítástechnikai szekrény csere (2 db)</v>
      </c>
      <c r="E76" s="189" t="str">
        <f>Zalaegerszeg!E52</f>
        <v>Az elektromos, irányítástechnikai  szerelvények és vezetékek, műszaki állapota miatt fennáll a meghibásodás veszélye.</v>
      </c>
      <c r="F76" s="189" t="str">
        <f>Zalaegerszeg!F52</f>
        <v>A búvárszivattyú elektromos megtáplálása, a folyamatos távfelügyelet biztosítása.</v>
      </c>
      <c r="G76" s="189" t="str">
        <f>Zalaegerszeg!G52</f>
        <v>A búvárszivattyú elektromos paramétereihez illeszkedő erősáramú és vezérlőszekrény.</v>
      </c>
      <c r="H76" s="171"/>
      <c r="I76" s="170" t="str">
        <f>Zalaegerszeg!I52</f>
        <v>Zalaegerszeg</v>
      </c>
      <c r="J76" s="134">
        <f t="shared" si="3"/>
        <v>6000</v>
      </c>
      <c r="K76" s="171"/>
      <c r="L76" s="194">
        <f>Zalaegerszeg!L52</f>
        <v>46753</v>
      </c>
      <c r="M76" s="194">
        <f>Zalaegerszeg!M52</f>
        <v>47118</v>
      </c>
      <c r="N76" s="193" t="str">
        <f>Zalaegerszeg!N52</f>
        <v>hosszú</v>
      </c>
      <c r="O76" s="1"/>
      <c r="P76" s="2"/>
      <c r="Q76" s="2"/>
      <c r="R76" s="2"/>
      <c r="S76" s="2"/>
      <c r="T76" s="3"/>
      <c r="U76" s="3">
        <f>Zalaegerszeg!U52</f>
        <v>6000</v>
      </c>
      <c r="V76" s="3"/>
      <c r="W76" s="3"/>
      <c r="X76" s="3"/>
      <c r="Y76" s="3"/>
      <c r="Z76" s="3"/>
      <c r="AA76" s="3"/>
      <c r="AB76" s="3"/>
      <c r="AC76" s="4"/>
    </row>
    <row r="77" spans="1:29" s="83" customFormat="1" ht="90" x14ac:dyDescent="0.25">
      <c r="A77" s="170">
        <f>Zalaegerszeg!A53</f>
        <v>0</v>
      </c>
      <c r="B77" s="189"/>
      <c r="C77" s="189" t="str">
        <f>Zalaegerszeg!C53</f>
        <v>Zalaegerszeg … kút</v>
      </c>
      <c r="D77" s="189" t="str">
        <f>Zalaegerszeg!D53</f>
        <v>elektromos és irányítástechnikai szekrény csere (2 db)</v>
      </c>
      <c r="E77" s="189" t="str">
        <f>Zalaegerszeg!E53</f>
        <v>Az elektromos, irányítástechnikai  szerelvények és vezetékek, műszaki állapota miatt fennáll a meghibásodás veszélye.</v>
      </c>
      <c r="F77" s="189" t="str">
        <f>Zalaegerszeg!F53</f>
        <v>A búvárszivattyú elektromos megtáplálása, a folyamatos távfelügyelet biztosítása.</v>
      </c>
      <c r="G77" s="189" t="str">
        <f>Zalaegerszeg!G53</f>
        <v>A búvárszivattyú elektromos paramétereihez illeszkedő erősáramú és vezérlőszekrény.</v>
      </c>
      <c r="H77" s="171"/>
      <c r="I77" s="170" t="str">
        <f>Zalaegerszeg!I53</f>
        <v>Zalaegerszeg</v>
      </c>
      <c r="J77" s="134">
        <f t="shared" si="3"/>
        <v>6000</v>
      </c>
      <c r="K77" s="171"/>
      <c r="L77" s="194">
        <f>Zalaegerszeg!L53</f>
        <v>47119</v>
      </c>
      <c r="M77" s="194">
        <f>Zalaegerszeg!M53</f>
        <v>47483</v>
      </c>
      <c r="N77" s="193" t="str">
        <f>Zalaegerszeg!N53</f>
        <v>hosszú</v>
      </c>
      <c r="O77" s="1"/>
      <c r="P77" s="2"/>
      <c r="Q77" s="2"/>
      <c r="R77" s="2"/>
      <c r="S77" s="2"/>
      <c r="T77" s="3"/>
      <c r="U77" s="3"/>
      <c r="V77" s="3">
        <f>Zalaegerszeg!V53</f>
        <v>6000</v>
      </c>
      <c r="W77" s="3"/>
      <c r="X77" s="3"/>
      <c r="Y77" s="3"/>
      <c r="Z77" s="3"/>
      <c r="AA77" s="3"/>
      <c r="AB77" s="3"/>
      <c r="AC77" s="4"/>
    </row>
    <row r="78" spans="1:29" s="83" customFormat="1" ht="90" x14ac:dyDescent="0.25">
      <c r="A78" s="170">
        <f>Zalaegerszeg!A54</f>
        <v>0</v>
      </c>
      <c r="B78" s="189"/>
      <c r="C78" s="189" t="str">
        <f>Zalaegerszeg!C54</f>
        <v>Zalaegerszeg … kút</v>
      </c>
      <c r="D78" s="189" t="str">
        <f>Zalaegerszeg!D54</f>
        <v>elektromos és irányítástechnikai szekrény csere (2 db)</v>
      </c>
      <c r="E78" s="189" t="str">
        <f>Zalaegerszeg!E54</f>
        <v>Az elektromos, irányítástechnikai  szerelvények és vezetékek, műszaki állapota miatt fennáll a meghibásodás veszélye.</v>
      </c>
      <c r="F78" s="189" t="str">
        <f>Zalaegerszeg!F54</f>
        <v>A búvárszivattyú elektromos megtáplálása, a folyamatos távfelügyelet biztosítása.</v>
      </c>
      <c r="G78" s="189" t="str">
        <f>Zalaegerszeg!G54</f>
        <v>A búvárszivattyú elektromos paramétereihez illeszkedő erősáramú és vezérlőszekrény.</v>
      </c>
      <c r="H78" s="171"/>
      <c r="I78" s="170" t="str">
        <f>Zalaegerszeg!I54</f>
        <v>Zalaegerszeg</v>
      </c>
      <c r="J78" s="134">
        <f t="shared" si="3"/>
        <v>6000</v>
      </c>
      <c r="K78" s="171"/>
      <c r="L78" s="194">
        <f>Zalaegerszeg!L54</f>
        <v>47484</v>
      </c>
      <c r="M78" s="194">
        <f>Zalaegerszeg!M54</f>
        <v>47848</v>
      </c>
      <c r="N78" s="193" t="str">
        <f>Zalaegerszeg!N54</f>
        <v>hosszú</v>
      </c>
      <c r="O78" s="1"/>
      <c r="P78" s="2"/>
      <c r="Q78" s="2"/>
      <c r="R78" s="2"/>
      <c r="S78" s="2"/>
      <c r="T78" s="3"/>
      <c r="U78" s="3"/>
      <c r="V78" s="3"/>
      <c r="W78" s="3">
        <f>Zalaegerszeg!W54</f>
        <v>6000</v>
      </c>
      <c r="X78" s="3"/>
      <c r="Y78" s="3"/>
      <c r="Z78" s="3"/>
      <c r="AA78" s="3"/>
      <c r="AB78" s="3"/>
      <c r="AC78" s="4"/>
    </row>
    <row r="79" spans="1:29" s="83" customFormat="1" ht="90" x14ac:dyDescent="0.25">
      <c r="A79" s="170">
        <f>Zalaegerszeg!A55</f>
        <v>0</v>
      </c>
      <c r="B79" s="189"/>
      <c r="C79" s="189" t="str">
        <f>Zalaegerszeg!C55</f>
        <v>Zalaegerszeg … kút</v>
      </c>
      <c r="D79" s="189" t="str">
        <f>Zalaegerszeg!D55</f>
        <v>elektromos és irányítástechnikai szekrény csere (2 db)</v>
      </c>
      <c r="E79" s="189" t="str">
        <f>Zalaegerszeg!E55</f>
        <v>Az elektromos, irányítástechnikai  szerelvények és vezetékek, műszaki állapota miatt fennáll a meghibásodás veszélye.</v>
      </c>
      <c r="F79" s="189" t="str">
        <f>Zalaegerszeg!F55</f>
        <v>A búvárszivattyú elektromos megtáplálása, a folyamatos távfelügyelet biztosítása.</v>
      </c>
      <c r="G79" s="189" t="str">
        <f>Zalaegerszeg!G55</f>
        <v>A búvárszivattyú elektromos paramétereihez illeszkedő erősáramú és vezérlőszekrény.</v>
      </c>
      <c r="H79" s="171"/>
      <c r="I79" s="170" t="str">
        <f>Zalaegerszeg!I55</f>
        <v>Zalaegerszeg</v>
      </c>
      <c r="J79" s="134">
        <f t="shared" si="3"/>
        <v>6000</v>
      </c>
      <c r="K79" s="171"/>
      <c r="L79" s="194">
        <f>Zalaegerszeg!L55</f>
        <v>47849</v>
      </c>
      <c r="M79" s="194">
        <f>Zalaegerszeg!M55</f>
        <v>48213</v>
      </c>
      <c r="N79" s="193" t="str">
        <f>Zalaegerszeg!N55</f>
        <v>hosszú</v>
      </c>
      <c r="O79" s="1"/>
      <c r="P79" s="2"/>
      <c r="Q79" s="2"/>
      <c r="R79" s="2"/>
      <c r="S79" s="2"/>
      <c r="T79" s="3"/>
      <c r="U79" s="3"/>
      <c r="V79" s="3"/>
      <c r="W79" s="3"/>
      <c r="X79" s="3">
        <f>Zalaegerszeg!X55</f>
        <v>6000</v>
      </c>
      <c r="Y79" s="3"/>
      <c r="Z79" s="3"/>
      <c r="AA79" s="3"/>
      <c r="AB79" s="3"/>
      <c r="AC79" s="4"/>
    </row>
    <row r="80" spans="1:29" s="83" customFormat="1" ht="90" x14ac:dyDescent="0.25">
      <c r="A80" s="170">
        <f>Zalaegerszeg!A56</f>
        <v>0</v>
      </c>
      <c r="B80" s="189"/>
      <c r="C80" s="189" t="str">
        <f>Zalaegerszeg!C56</f>
        <v>Zalaegerszeg … kút</v>
      </c>
      <c r="D80" s="189" t="str">
        <f>Zalaegerszeg!D56</f>
        <v>elektromos és irányítástechnikai szekrény csere (2 db)</v>
      </c>
      <c r="E80" s="189" t="str">
        <f>Zalaegerszeg!E56</f>
        <v>Az elektromos, irányítástechnikai  szerelvények és vezetékek, műszaki állapota miatt fennáll a meghibásodás veszélye.</v>
      </c>
      <c r="F80" s="189" t="str">
        <f>Zalaegerszeg!F56</f>
        <v>A búvárszivattyú elektromos megtáplálása, a folyamatos távfelügyelet biztosítása.</v>
      </c>
      <c r="G80" s="189" t="str">
        <f>Zalaegerszeg!G56</f>
        <v>A búvárszivattyú elektromos paramétereihez illeszkedő erősáramú és vezérlőszekrény.</v>
      </c>
      <c r="H80" s="171"/>
      <c r="I80" s="170" t="str">
        <f>Zalaegerszeg!I56</f>
        <v>Zalaegerszeg</v>
      </c>
      <c r="J80" s="134">
        <f t="shared" si="3"/>
        <v>6000</v>
      </c>
      <c r="K80" s="171"/>
      <c r="L80" s="194">
        <f>Zalaegerszeg!L56</f>
        <v>48214</v>
      </c>
      <c r="M80" s="194">
        <f>Zalaegerszeg!M56</f>
        <v>48579</v>
      </c>
      <c r="N80" s="193" t="str">
        <f>Zalaegerszeg!N56</f>
        <v>hosszú</v>
      </c>
      <c r="O80" s="1"/>
      <c r="P80" s="2"/>
      <c r="Q80" s="2"/>
      <c r="R80" s="2"/>
      <c r="S80" s="2"/>
      <c r="T80" s="3"/>
      <c r="U80" s="3"/>
      <c r="V80" s="3"/>
      <c r="W80" s="3"/>
      <c r="X80" s="3"/>
      <c r="Y80" s="3">
        <f>Zalaegerszeg!Y56</f>
        <v>6000</v>
      </c>
      <c r="Z80" s="3"/>
      <c r="AA80" s="3"/>
      <c r="AB80" s="3"/>
      <c r="AC80" s="4"/>
    </row>
    <row r="81" spans="1:29" s="83" customFormat="1" ht="90" x14ac:dyDescent="0.25">
      <c r="A81" s="170">
        <f>Zalaegerszeg!A57</f>
        <v>0</v>
      </c>
      <c r="B81" s="189"/>
      <c r="C81" s="189" t="str">
        <f>Zalaegerszeg!C57</f>
        <v>Zalaegerszeg … kút</v>
      </c>
      <c r="D81" s="189" t="str">
        <f>Zalaegerszeg!D57</f>
        <v>elektromos és irányítástechnikai szekrény csere (2 db)</v>
      </c>
      <c r="E81" s="189" t="str">
        <f>Zalaegerszeg!E57</f>
        <v>Az elektromos, irányítástechnikai  szerelvények és vezetékek, műszaki állapota miatt fennáll a meghibásodás veszélye.</v>
      </c>
      <c r="F81" s="189" t="str">
        <f>Zalaegerszeg!F57</f>
        <v>A búvárszivattyú elektromos megtáplálása, a folyamatos távfelügyelet biztosítása.</v>
      </c>
      <c r="G81" s="189" t="str">
        <f>Zalaegerszeg!G57</f>
        <v>A búvárszivattyú elektromos paramétereihez illeszkedő erősáramú és vezérlőszekrény.</v>
      </c>
      <c r="H81" s="171"/>
      <c r="I81" s="170" t="str">
        <f>Zalaegerszeg!I57</f>
        <v>Zalaegerszeg</v>
      </c>
      <c r="J81" s="134">
        <f t="shared" si="3"/>
        <v>6000</v>
      </c>
      <c r="K81" s="171"/>
      <c r="L81" s="194">
        <f>Zalaegerszeg!L57</f>
        <v>48580</v>
      </c>
      <c r="M81" s="194">
        <f>Zalaegerszeg!M57</f>
        <v>48944</v>
      </c>
      <c r="N81" s="193" t="str">
        <f>Zalaegerszeg!N57</f>
        <v>hosszú</v>
      </c>
      <c r="O81" s="1"/>
      <c r="P81" s="2"/>
      <c r="Q81" s="2"/>
      <c r="R81" s="2"/>
      <c r="S81" s="2"/>
      <c r="T81" s="3"/>
      <c r="U81" s="3"/>
      <c r="V81" s="3"/>
      <c r="W81" s="3"/>
      <c r="X81" s="3"/>
      <c r="Y81" s="3"/>
      <c r="Z81" s="3">
        <f>Zalaegerszeg!Z57</f>
        <v>6000</v>
      </c>
      <c r="AA81" s="3"/>
      <c r="AB81" s="3"/>
      <c r="AC81" s="46"/>
    </row>
    <row r="82" spans="1:29" s="83" customFormat="1" ht="90" x14ac:dyDescent="0.25">
      <c r="A82" s="170">
        <f>Zalaegerszeg!A58</f>
        <v>0</v>
      </c>
      <c r="B82" s="189"/>
      <c r="C82" s="189" t="str">
        <f>Zalaegerszeg!C58</f>
        <v>Zalaegerszeg … kút</v>
      </c>
      <c r="D82" s="189" t="str">
        <f>Zalaegerszeg!D58</f>
        <v>elektromos és irányítástechnikai szekrény csere (2 db)</v>
      </c>
      <c r="E82" s="189" t="str">
        <f>Zalaegerszeg!E58</f>
        <v>Az elektromos, irányítástechnikai  szerelvények és vezetékek, műszaki állapota miatt fennáll a meghibásodás veszélye.</v>
      </c>
      <c r="F82" s="189" t="str">
        <f>Zalaegerszeg!F58</f>
        <v>A búvárszivattyú elektromos megtáplálása, a folyamatos távfelügyelet biztosítása.</v>
      </c>
      <c r="G82" s="189" t="str">
        <f>Zalaegerszeg!G58</f>
        <v>A búvárszivattyú elektromos paramétereihez illeszkedő erősáramú és vezérlőszekrény.</v>
      </c>
      <c r="H82" s="171"/>
      <c r="I82" s="170" t="str">
        <f>Zalaegerszeg!I58</f>
        <v>Zalaegerszeg</v>
      </c>
      <c r="J82" s="134">
        <f t="shared" si="3"/>
        <v>6000</v>
      </c>
      <c r="K82" s="171"/>
      <c r="L82" s="194">
        <f>Zalaegerszeg!L58</f>
        <v>48945</v>
      </c>
      <c r="M82" s="194">
        <f>Zalaegerszeg!M58</f>
        <v>49309</v>
      </c>
      <c r="N82" s="193" t="str">
        <f>Zalaegerszeg!N58</f>
        <v>hosszú</v>
      </c>
      <c r="O82" s="1"/>
      <c r="P82" s="2"/>
      <c r="Q82" s="2"/>
      <c r="R82" s="2"/>
      <c r="S82" s="2"/>
      <c r="T82" s="3"/>
      <c r="U82" s="3"/>
      <c r="V82" s="3"/>
      <c r="W82" s="3"/>
      <c r="X82" s="3"/>
      <c r="Y82" s="3"/>
      <c r="Z82" s="3"/>
      <c r="AA82" s="3">
        <f>Zalaegerszeg!AA58</f>
        <v>6000</v>
      </c>
      <c r="AB82" s="3"/>
      <c r="AC82" s="4"/>
    </row>
    <row r="83" spans="1:29" s="83" customFormat="1" ht="90" x14ac:dyDescent="0.25">
      <c r="A83" s="170">
        <f>Zalaegerszeg!A59</f>
        <v>0</v>
      </c>
      <c r="B83" s="189"/>
      <c r="C83" s="189" t="str">
        <f>Zalaegerszeg!C59</f>
        <v>Zalaegerszeg … kút</v>
      </c>
      <c r="D83" s="189" t="str">
        <f>Zalaegerszeg!D59</f>
        <v>elektromos és irányítástechnikai szekrény csere (2 db)</v>
      </c>
      <c r="E83" s="189" t="str">
        <f>Zalaegerszeg!E59</f>
        <v>Az elektromos, irányítástechnikai  szerelvények és vezetékek, műszaki állapota miatt fennáll a meghibásodás veszélye.</v>
      </c>
      <c r="F83" s="189" t="str">
        <f>Zalaegerszeg!F59</f>
        <v>A búvárszivattyú elektromos megtáplálása, a folyamatos távfelügyelet biztosítása.</v>
      </c>
      <c r="G83" s="189" t="str">
        <f>Zalaegerszeg!G59</f>
        <v>A búvárszivattyú elektromos paramétereihez illeszkedő erősáramú és vezérlőszekrény.</v>
      </c>
      <c r="H83" s="171"/>
      <c r="I83" s="170" t="str">
        <f>Zalaegerszeg!I59</f>
        <v>Zalaegerszeg</v>
      </c>
      <c r="J83" s="134">
        <f t="shared" si="3"/>
        <v>6000</v>
      </c>
      <c r="K83" s="171"/>
      <c r="L83" s="194">
        <f>Zalaegerszeg!L59</f>
        <v>49310</v>
      </c>
      <c r="M83" s="194">
        <f>Zalaegerszeg!M59</f>
        <v>49674</v>
      </c>
      <c r="N83" s="193" t="str">
        <f>Zalaegerszeg!N59</f>
        <v>hosszú</v>
      </c>
      <c r="O83" s="1"/>
      <c r="P83" s="2"/>
      <c r="Q83" s="2"/>
      <c r="R83" s="2"/>
      <c r="S83" s="2"/>
      <c r="T83" s="3"/>
      <c r="U83" s="3"/>
      <c r="V83" s="3"/>
      <c r="W83" s="3"/>
      <c r="X83" s="3"/>
      <c r="Y83" s="3"/>
      <c r="Z83" s="3"/>
      <c r="AA83" s="45"/>
      <c r="AB83" s="3">
        <f>Zalaegerszeg!AB59</f>
        <v>6000</v>
      </c>
      <c r="AC83" s="46"/>
    </row>
    <row r="84" spans="1:29" s="83" customFormat="1" ht="90.75" thickBot="1" x14ac:dyDescent="0.3">
      <c r="A84" s="170">
        <f>Zalaegerszeg!A60</f>
        <v>0</v>
      </c>
      <c r="B84" s="189"/>
      <c r="C84" s="189" t="str">
        <f>Zalaegerszeg!C60</f>
        <v>Zalaegerszeg … kút</v>
      </c>
      <c r="D84" s="189" t="str">
        <f>Zalaegerszeg!D60</f>
        <v>elektromos és irányítástechnikai szekrény csere (2 db)</v>
      </c>
      <c r="E84" s="189" t="str">
        <f>Zalaegerszeg!E60</f>
        <v>Az elektromos, irányítástechnikai  szerelvények és vezetékek, műszaki állapota miatt fennáll a meghibásodás veszélye.</v>
      </c>
      <c r="F84" s="189" t="str">
        <f>Zalaegerszeg!F60</f>
        <v>A búvárszivattyú elektromos megtáplálása, a folyamatos távfelügyelet biztosítása.</v>
      </c>
      <c r="G84" s="189" t="str">
        <f>Zalaegerszeg!G60</f>
        <v>A búvárszivattyú elektromos paramétereihez illeszkedő erősáramú és vezérlőszekrény.</v>
      </c>
      <c r="H84" s="171"/>
      <c r="I84" s="170" t="str">
        <f>Zalaegerszeg!I60</f>
        <v>Zalaegerszeg</v>
      </c>
      <c r="J84" s="134">
        <f>Zalaegerszeg!J60</f>
        <v>6000</v>
      </c>
      <c r="K84" s="171"/>
      <c r="L84" s="194">
        <f>Zalaegerszeg!L60</f>
        <v>49675</v>
      </c>
      <c r="M84" s="194">
        <f>Zalaegerszeg!M60</f>
        <v>50040</v>
      </c>
      <c r="N84" s="193" t="str">
        <f>Zalaegerszeg!N60</f>
        <v>hosszú</v>
      </c>
      <c r="O84" s="1"/>
      <c r="P84" s="2"/>
      <c r="Q84" s="2"/>
      <c r="R84" s="2"/>
      <c r="S84" s="2"/>
      <c r="T84" s="3"/>
      <c r="U84" s="3"/>
      <c r="V84" s="3"/>
      <c r="W84" s="3"/>
      <c r="X84" s="3"/>
      <c r="Y84" s="3"/>
      <c r="Z84" s="3"/>
      <c r="AA84" s="45"/>
      <c r="AB84" s="294"/>
      <c r="AC84" s="46">
        <f>Zalaegerszeg!AC60</f>
        <v>6000</v>
      </c>
    </row>
    <row r="85" spans="1:29" ht="15.75" thickBot="1" x14ac:dyDescent="0.3">
      <c r="A85" s="261"/>
      <c r="B85" s="97" t="s">
        <v>0</v>
      </c>
      <c r="C85" s="271"/>
      <c r="D85" s="271"/>
      <c r="E85" s="271"/>
      <c r="F85" s="271"/>
      <c r="G85" s="271"/>
      <c r="H85" s="97"/>
      <c r="I85" s="174"/>
      <c r="J85" s="274">
        <f>SUM(J12:J83)</f>
        <v>639756.1</v>
      </c>
      <c r="K85" s="271"/>
      <c r="L85" s="98"/>
      <c r="M85" s="98"/>
      <c r="N85" s="99"/>
      <c r="O85" s="25"/>
      <c r="P85" s="26"/>
      <c r="Q85" s="35"/>
      <c r="R85" s="35"/>
      <c r="S85" s="26"/>
      <c r="T85" s="27"/>
      <c r="U85" s="27"/>
      <c r="V85" s="27"/>
      <c r="W85" s="27"/>
      <c r="X85" s="27"/>
      <c r="Y85" s="27"/>
      <c r="Z85" s="27"/>
      <c r="AA85" s="27"/>
      <c r="AB85" s="293"/>
      <c r="AC85" s="28"/>
    </row>
    <row r="86" spans="1:29" x14ac:dyDescent="0.25">
      <c r="A86" s="353" t="s">
        <v>40</v>
      </c>
      <c r="B86" s="354"/>
      <c r="C86" s="354"/>
      <c r="D86" s="100"/>
      <c r="E86" s="100"/>
      <c r="F86" s="100"/>
      <c r="G86" s="100"/>
      <c r="H86" s="101"/>
      <c r="I86" s="175"/>
      <c r="J86" s="176"/>
      <c r="K86" s="160"/>
      <c r="L86" s="161"/>
      <c r="M86" s="161"/>
      <c r="N86" s="160"/>
      <c r="O86" s="17"/>
      <c r="P86" s="17"/>
      <c r="Q86" s="36"/>
      <c r="R86" s="36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62"/>
    </row>
    <row r="87" spans="1:29" x14ac:dyDescent="0.25">
      <c r="A87" s="266"/>
      <c r="B87" s="104"/>
      <c r="C87" s="55" t="s">
        <v>6</v>
      </c>
      <c r="D87" s="55" t="s">
        <v>5</v>
      </c>
      <c r="E87" s="103"/>
      <c r="F87" s="103"/>
      <c r="G87" s="103"/>
      <c r="H87" s="105"/>
      <c r="I87" s="105"/>
      <c r="J87" s="105"/>
      <c r="K87" s="106"/>
      <c r="L87" s="107"/>
      <c r="M87" s="108"/>
      <c r="N87" s="104"/>
      <c r="O87" s="1"/>
      <c r="P87" s="2"/>
      <c r="Q87" s="33"/>
      <c r="R87" s="33"/>
      <c r="S87" s="2"/>
      <c r="T87" s="3"/>
      <c r="U87" s="3"/>
      <c r="V87" s="3"/>
      <c r="W87" s="3"/>
      <c r="X87" s="3"/>
      <c r="Y87" s="3"/>
      <c r="Z87" s="3"/>
      <c r="AA87" s="3"/>
      <c r="AB87" s="3"/>
      <c r="AC87" s="4"/>
    </row>
    <row r="88" spans="1:29" x14ac:dyDescent="0.25">
      <c r="A88" s="156"/>
      <c r="B88" s="65" t="s">
        <v>41</v>
      </c>
      <c r="C88" s="66"/>
      <c r="D88" s="66"/>
      <c r="E88" s="66"/>
      <c r="F88" s="66"/>
      <c r="G88" s="66"/>
      <c r="H88" s="67"/>
      <c r="I88" s="172"/>
      <c r="J88" s="172"/>
      <c r="K88" s="68"/>
      <c r="L88" s="69"/>
      <c r="M88" s="70"/>
      <c r="N88" s="68"/>
      <c r="O88" s="73"/>
      <c r="P88" s="73"/>
      <c r="Q88" s="74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90"/>
    </row>
    <row r="89" spans="1:29" x14ac:dyDescent="0.25">
      <c r="A89" s="158"/>
      <c r="B89" s="72" t="s">
        <v>1</v>
      </c>
      <c r="C89" s="68"/>
      <c r="D89" s="68"/>
      <c r="E89" s="68"/>
      <c r="F89" s="68"/>
      <c r="G89" s="68"/>
      <c r="H89" s="67"/>
      <c r="I89" s="169"/>
      <c r="J89" s="172"/>
      <c r="K89" s="68"/>
      <c r="L89" s="69"/>
      <c r="M89" s="70"/>
      <c r="N89" s="68"/>
      <c r="O89" s="73"/>
      <c r="P89" s="73"/>
      <c r="Q89" s="74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90"/>
    </row>
    <row r="90" spans="1:29" s="111" customFormat="1" x14ac:dyDescent="0.25">
      <c r="A90" s="155"/>
      <c r="B90" s="56"/>
      <c r="C90" s="57"/>
      <c r="D90" s="57"/>
      <c r="E90" s="57"/>
      <c r="F90" s="57"/>
      <c r="G90" s="57"/>
      <c r="H90" s="109"/>
      <c r="I90" s="170"/>
      <c r="J90" s="171"/>
      <c r="K90" s="57"/>
      <c r="L90" s="110"/>
      <c r="M90" s="63"/>
      <c r="N90" s="57"/>
      <c r="O90" s="1"/>
      <c r="P90" s="2"/>
      <c r="Q90" s="33"/>
      <c r="R90" s="33"/>
      <c r="S90" s="2"/>
      <c r="T90" s="3"/>
      <c r="U90" s="3"/>
      <c r="V90" s="3"/>
      <c r="W90" s="3"/>
      <c r="X90" s="3"/>
      <c r="Y90" s="3"/>
      <c r="Z90" s="3"/>
      <c r="AA90" s="3"/>
      <c r="AB90" s="3"/>
      <c r="AC90" s="4"/>
    </row>
    <row r="91" spans="1:29" x14ac:dyDescent="0.25">
      <c r="A91" s="158"/>
      <c r="B91" s="72" t="s">
        <v>2</v>
      </c>
      <c r="C91" s="68"/>
      <c r="D91" s="68"/>
      <c r="E91" s="68"/>
      <c r="F91" s="68"/>
      <c r="G91" s="68"/>
      <c r="H91" s="73"/>
      <c r="I91" s="169"/>
      <c r="J91" s="172"/>
      <c r="K91" s="68"/>
      <c r="L91" s="70"/>
      <c r="M91" s="70"/>
      <c r="N91" s="68"/>
      <c r="O91" s="73"/>
      <c r="P91" s="73"/>
      <c r="Q91" s="74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90"/>
    </row>
    <row r="92" spans="1:29" x14ac:dyDescent="0.25">
      <c r="A92" s="155"/>
      <c r="B92" s="56"/>
      <c r="C92" s="112"/>
      <c r="D92" s="57"/>
      <c r="E92" s="18"/>
      <c r="F92" s="18"/>
      <c r="G92" s="18"/>
      <c r="H92" s="62"/>
      <c r="I92" s="170"/>
      <c r="J92" s="171"/>
      <c r="K92" s="57"/>
      <c r="L92" s="63"/>
      <c r="M92" s="63"/>
      <c r="N92" s="64"/>
      <c r="O92" s="1"/>
      <c r="P92" s="2"/>
      <c r="Q92" s="33"/>
      <c r="R92" s="33"/>
      <c r="S92" s="2"/>
      <c r="T92" s="3"/>
      <c r="U92" s="3"/>
      <c r="V92" s="3"/>
      <c r="W92" s="3"/>
      <c r="X92" s="3"/>
      <c r="Y92" s="3"/>
      <c r="Z92" s="3"/>
      <c r="AA92" s="3"/>
      <c r="AB92" s="3"/>
      <c r="AC92" s="4"/>
    </row>
    <row r="93" spans="1:29" x14ac:dyDescent="0.25">
      <c r="A93" s="158"/>
      <c r="B93" s="72" t="s">
        <v>3</v>
      </c>
      <c r="C93" s="68"/>
      <c r="D93" s="68"/>
      <c r="E93" s="68"/>
      <c r="F93" s="68"/>
      <c r="G93" s="68"/>
      <c r="H93" s="73"/>
      <c r="I93" s="169"/>
      <c r="J93" s="180"/>
      <c r="K93" s="68"/>
      <c r="L93" s="70"/>
      <c r="M93" s="70"/>
      <c r="N93" s="68"/>
      <c r="O93" s="73"/>
      <c r="P93" s="73"/>
      <c r="Q93" s="74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90"/>
    </row>
    <row r="94" spans="1:29" s="83" customFormat="1" ht="90" x14ac:dyDescent="0.25">
      <c r="A94" s="170">
        <f>Zalaegerszeg!A70</f>
        <v>0</v>
      </c>
      <c r="B94" s="189"/>
      <c r="C94" s="189" t="str">
        <f>Zalaegerszeg!C70</f>
        <v>Zalaegerszeg Nyugati vízműtelep</v>
      </c>
      <c r="D94" s="189" t="str">
        <f>Zalaegerszeg!D70</f>
        <v>20 KV-os főelosztó felújítása, feszültségváltó, megszakító csere mindkét betáp oldalon</v>
      </c>
      <c r="E94" s="189" t="str">
        <f>Zalaegerszeg!E70</f>
        <v>Az elektromos, irányítástechnikai  szerelvények és vezetékek, műszaki állapota miatt fennáll a meghibásodás veszélye</v>
      </c>
      <c r="F94" s="189" t="str">
        <f>Zalaegerszeg!F70</f>
        <v>A vízműtelep elektromos megtáplálása, a folyamatos távfelügyelet biztosítása.</v>
      </c>
      <c r="G94" s="189" t="str">
        <f>Zalaegerszeg!G70</f>
        <v>Az elektromos paramétereihez illeszkedő erős- és gyengeáramú vezérlőszekrény.</v>
      </c>
      <c r="H94" s="170"/>
      <c r="I94" s="170" t="str">
        <f>Zalaegerszeg!I70</f>
        <v>Zalaegerszeg</v>
      </c>
      <c r="J94" s="134">
        <f t="shared" ref="J94" si="4">SUM(O94:AC94)</f>
        <v>36000</v>
      </c>
      <c r="K94" s="171"/>
      <c r="L94" s="194">
        <f>Zalaegerszeg!L70</f>
        <v>46023</v>
      </c>
      <c r="M94" s="194">
        <f>Zalaegerszeg!M70</f>
        <v>46387</v>
      </c>
      <c r="N94" s="193" t="str">
        <f>Zalaegerszeg!N70</f>
        <v>közép</v>
      </c>
      <c r="O94" s="1"/>
      <c r="P94" s="289"/>
      <c r="Q94" s="289"/>
      <c r="R94" s="289"/>
      <c r="S94" s="33">
        <f>Zalaegerszeg!S70</f>
        <v>36000</v>
      </c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x14ac:dyDescent="0.25">
      <c r="A95" s="158"/>
      <c r="B95" s="73" t="s">
        <v>43</v>
      </c>
      <c r="C95" s="68"/>
      <c r="D95" s="68"/>
      <c r="E95" s="68"/>
      <c r="F95" s="68"/>
      <c r="G95" s="68"/>
      <c r="H95" s="73"/>
      <c r="I95" s="169"/>
      <c r="J95" s="172"/>
      <c r="K95" s="68"/>
      <c r="L95" s="70"/>
      <c r="M95" s="70"/>
      <c r="N95" s="68"/>
      <c r="O95" s="73"/>
      <c r="P95" s="73"/>
      <c r="Q95" s="74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90"/>
    </row>
    <row r="96" spans="1:29" s="111" customFormat="1" x14ac:dyDescent="0.25">
      <c r="A96" s="164"/>
      <c r="B96" s="113" t="s">
        <v>1</v>
      </c>
      <c r="C96" s="114"/>
      <c r="D96" s="114"/>
      <c r="E96" s="114"/>
      <c r="F96" s="114"/>
      <c r="G96" s="114"/>
      <c r="H96" s="115"/>
      <c r="I96" s="177"/>
      <c r="J96" s="180"/>
      <c r="K96" s="114"/>
      <c r="L96" s="116"/>
      <c r="M96" s="116"/>
      <c r="N96" s="114"/>
      <c r="O96" s="115"/>
      <c r="P96" s="115"/>
      <c r="Q96" s="117"/>
      <c r="R96" s="115"/>
      <c r="S96" s="115"/>
      <c r="T96" s="115"/>
      <c r="U96" s="115"/>
      <c r="V96" s="115"/>
      <c r="W96" s="115"/>
      <c r="X96" s="115"/>
      <c r="Y96" s="115"/>
      <c r="Z96" s="115"/>
      <c r="AA96" s="115"/>
      <c r="AB96" s="115"/>
      <c r="AC96" s="118"/>
    </row>
    <row r="97" spans="1:29" x14ac:dyDescent="0.25">
      <c r="A97" s="155"/>
      <c r="B97" s="56"/>
      <c r="C97" s="57"/>
      <c r="D97" s="57"/>
      <c r="E97" s="57"/>
      <c r="F97" s="57"/>
      <c r="G97" s="57"/>
      <c r="H97" s="62"/>
      <c r="I97" s="170"/>
      <c r="J97" s="171"/>
      <c r="K97" s="57"/>
      <c r="L97" s="63"/>
      <c r="M97" s="63"/>
      <c r="N97" s="104"/>
      <c r="O97" s="1"/>
      <c r="P97" s="2"/>
      <c r="Q97" s="33"/>
      <c r="R97" s="33"/>
      <c r="S97" s="2"/>
      <c r="T97" s="3"/>
      <c r="U97" s="3"/>
      <c r="V97" s="3"/>
      <c r="W97" s="3"/>
      <c r="X97" s="3"/>
      <c r="Y97" s="3"/>
      <c r="Z97" s="3"/>
      <c r="AA97" s="3"/>
      <c r="AB97" s="3"/>
      <c r="AC97" s="4"/>
    </row>
    <row r="98" spans="1:29" s="111" customFormat="1" x14ac:dyDescent="0.25">
      <c r="A98" s="164"/>
      <c r="B98" s="113" t="s">
        <v>2</v>
      </c>
      <c r="C98" s="114"/>
      <c r="D98" s="114"/>
      <c r="E98" s="114"/>
      <c r="F98" s="114"/>
      <c r="G98" s="114"/>
      <c r="H98" s="115"/>
      <c r="I98" s="177"/>
      <c r="J98" s="180"/>
      <c r="K98" s="114"/>
      <c r="L98" s="116"/>
      <c r="M98" s="116"/>
      <c r="N98" s="119"/>
      <c r="O98" s="115"/>
      <c r="P98" s="115"/>
      <c r="Q98" s="117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8"/>
    </row>
    <row r="99" spans="1:29" s="83" customFormat="1" x14ac:dyDescent="0.25">
      <c r="A99" s="170"/>
      <c r="B99" s="189"/>
      <c r="C99" s="189"/>
      <c r="D99" s="189"/>
      <c r="E99" s="189"/>
      <c r="F99" s="189"/>
      <c r="G99" s="189"/>
      <c r="H99" s="189"/>
      <c r="I99" s="170"/>
      <c r="J99" s="134"/>
      <c r="K99" s="171"/>
      <c r="L99" s="194"/>
      <c r="M99" s="194"/>
      <c r="N99" s="193"/>
      <c r="O99" s="1"/>
      <c r="P99" s="2"/>
      <c r="Q99" s="2"/>
      <c r="R99" s="2"/>
      <c r="S99" s="2"/>
      <c r="T99" s="3"/>
      <c r="U99" s="3"/>
      <c r="V99" s="3"/>
      <c r="W99" s="3"/>
      <c r="X99" s="3"/>
      <c r="Y99" s="3"/>
      <c r="Z99" s="3"/>
      <c r="AA99" s="3"/>
      <c r="AB99" s="3"/>
      <c r="AC99" s="4"/>
    </row>
    <row r="100" spans="1:29" s="111" customFormat="1" x14ac:dyDescent="0.25">
      <c r="A100" s="164"/>
      <c r="B100" s="113" t="s">
        <v>3</v>
      </c>
      <c r="C100" s="114"/>
      <c r="D100" s="114"/>
      <c r="E100" s="114"/>
      <c r="F100" s="114"/>
      <c r="G100" s="114"/>
      <c r="H100" s="115"/>
      <c r="I100" s="177"/>
      <c r="J100" s="180"/>
      <c r="K100" s="114"/>
      <c r="L100" s="116"/>
      <c r="M100" s="116"/>
      <c r="N100" s="119"/>
      <c r="O100" s="115"/>
      <c r="P100" s="115"/>
      <c r="Q100" s="117"/>
      <c r="R100" s="115"/>
      <c r="S100" s="115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8"/>
    </row>
    <row r="101" spans="1:29" ht="15.75" thickBot="1" x14ac:dyDescent="0.3">
      <c r="A101" s="165"/>
      <c r="B101" s="120"/>
      <c r="C101" s="121"/>
      <c r="D101" s="121"/>
      <c r="E101" s="121"/>
      <c r="F101" s="121"/>
      <c r="G101" s="121"/>
      <c r="H101" s="122"/>
      <c r="I101" s="178"/>
      <c r="J101" s="264"/>
      <c r="K101" s="121"/>
      <c r="L101" s="123"/>
      <c r="M101" s="123"/>
      <c r="N101" s="124"/>
      <c r="O101" s="22"/>
      <c r="P101" s="23"/>
      <c r="Q101" s="37"/>
      <c r="R101" s="37"/>
      <c r="S101" s="23"/>
      <c r="T101" s="24"/>
      <c r="U101" s="24"/>
      <c r="V101" s="24"/>
      <c r="W101" s="24"/>
      <c r="X101" s="24"/>
      <c r="Y101" s="24"/>
      <c r="Z101" s="24"/>
      <c r="AA101" s="24"/>
      <c r="AB101" s="24"/>
      <c r="AC101" s="19"/>
    </row>
    <row r="102" spans="1:29" ht="15.75" thickBot="1" x14ac:dyDescent="0.3">
      <c r="A102" s="125"/>
      <c r="B102" s="126" t="s">
        <v>44</v>
      </c>
      <c r="C102" s="127"/>
      <c r="D102" s="127"/>
      <c r="E102" s="127"/>
      <c r="F102" s="127"/>
      <c r="G102" s="127"/>
      <c r="H102" s="128"/>
      <c r="I102" s="179"/>
      <c r="J102" s="275">
        <f>SUM(J90:J101)</f>
        <v>36000</v>
      </c>
      <c r="K102" s="127"/>
      <c r="L102" s="129"/>
      <c r="M102" s="129"/>
      <c r="N102" s="99"/>
      <c r="O102" s="29"/>
      <c r="P102" s="30"/>
      <c r="Q102" s="38"/>
      <c r="R102" s="38"/>
      <c r="S102" s="30"/>
      <c r="T102" s="31"/>
      <c r="U102" s="31"/>
      <c r="V102" s="31"/>
      <c r="W102" s="31"/>
      <c r="X102" s="31"/>
      <c r="Y102" s="31"/>
      <c r="Z102" s="31"/>
      <c r="AA102" s="31"/>
      <c r="AB102" s="31"/>
      <c r="AC102" s="32"/>
    </row>
    <row r="103" spans="1:29" x14ac:dyDescent="0.25">
      <c r="A103" s="353" t="s">
        <v>45</v>
      </c>
      <c r="B103" s="354"/>
      <c r="C103" s="354"/>
      <c r="D103" s="100"/>
      <c r="E103" s="100"/>
      <c r="F103" s="100"/>
      <c r="G103" s="100"/>
      <c r="H103" s="101"/>
      <c r="I103" s="175"/>
      <c r="J103" s="176"/>
      <c r="K103" s="160"/>
      <c r="L103" s="161"/>
      <c r="M103" s="161"/>
      <c r="N103" s="160"/>
      <c r="O103" s="17"/>
      <c r="P103" s="17"/>
      <c r="Q103" s="36"/>
      <c r="R103" s="36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68"/>
    </row>
    <row r="104" spans="1:29" x14ac:dyDescent="0.25">
      <c r="A104" s="266"/>
      <c r="B104" s="104"/>
      <c r="C104" s="55" t="s">
        <v>6</v>
      </c>
      <c r="D104" s="55" t="s">
        <v>5</v>
      </c>
      <c r="E104" s="103"/>
      <c r="F104" s="103"/>
      <c r="G104" s="103"/>
      <c r="H104" s="105"/>
      <c r="I104" s="105"/>
      <c r="J104" s="105"/>
      <c r="K104" s="106"/>
      <c r="L104" s="107"/>
      <c r="M104" s="108"/>
      <c r="N104" s="104"/>
      <c r="O104" s="1"/>
      <c r="P104" s="2"/>
      <c r="Q104" s="33"/>
      <c r="R104" s="33"/>
      <c r="S104" s="2"/>
      <c r="T104" s="3"/>
      <c r="U104" s="3"/>
      <c r="V104" s="3"/>
      <c r="W104" s="3"/>
      <c r="X104" s="3"/>
      <c r="Y104" s="3"/>
      <c r="Z104" s="3"/>
      <c r="AA104" s="3"/>
      <c r="AB104" s="3"/>
      <c r="AC104" s="4"/>
    </row>
    <row r="105" spans="1:29" x14ac:dyDescent="0.25">
      <c r="A105" s="156"/>
      <c r="B105" s="65" t="s">
        <v>46</v>
      </c>
      <c r="C105" s="66"/>
      <c r="D105" s="66"/>
      <c r="E105" s="66"/>
      <c r="F105" s="66"/>
      <c r="G105" s="66"/>
      <c r="H105" s="67"/>
      <c r="I105" s="172"/>
      <c r="J105" s="172"/>
      <c r="K105" s="68"/>
      <c r="L105" s="69"/>
      <c r="M105" s="70"/>
      <c r="N105" s="68"/>
      <c r="O105" s="73"/>
      <c r="P105" s="73"/>
      <c r="Q105" s="74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90"/>
    </row>
    <row r="106" spans="1:29" x14ac:dyDescent="0.25">
      <c r="A106" s="158"/>
      <c r="B106" s="72" t="s">
        <v>1</v>
      </c>
      <c r="C106" s="68"/>
      <c r="D106" s="68"/>
      <c r="E106" s="68"/>
      <c r="F106" s="68"/>
      <c r="G106" s="68"/>
      <c r="H106" s="67"/>
      <c r="I106" s="169"/>
      <c r="J106" s="172"/>
      <c r="K106" s="68"/>
      <c r="L106" s="69"/>
      <c r="M106" s="70"/>
      <c r="N106" s="68"/>
      <c r="O106" s="73"/>
      <c r="P106" s="73"/>
      <c r="Q106" s="74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90"/>
    </row>
    <row r="107" spans="1:29" s="132" customFormat="1" ht="90" x14ac:dyDescent="0.25">
      <c r="A107" s="300">
        <f>Zalaegerszeg!A83</f>
        <v>3</v>
      </c>
      <c r="B107" s="75"/>
      <c r="C107" s="189" t="str">
        <f>Zalaegerszeg!C83</f>
        <v>Zalaegerszeg Püspöki Grácián II. ütem</v>
      </c>
      <c r="D107" s="189" t="str">
        <f>Zalaegerszeg!D83</f>
        <v>vezeték kiváltás, rekonstrukció, felújítás
~360 fm gerincvezeték kiváltás, bekötés-cserecsomópont rekonstrukciók</v>
      </c>
      <c r="E107" s="189" t="str">
        <f>Zalaegerszeg!E83</f>
        <v xml:space="preserve">A vezeték állapota anyaga, kora, minősége miatt nem megfelelő, elavult. </v>
      </c>
      <c r="F107" s="189" t="str">
        <f>Zalaegerszeg!F83</f>
        <v>A vezeték elavult műszaki állapota miatt gyakoriak a csőtörések.</v>
      </c>
      <c r="G107" s="189" t="str">
        <f>Zalaegerszeg!G83</f>
        <v>A vízvezeték kiváltás a vízigények figyelembevételével megfelelő átmérőjű és anyagú hálózatot kapunk.</v>
      </c>
      <c r="H107" s="189"/>
      <c r="I107" s="170" t="str">
        <f>Zalaegerszeg!I83</f>
        <v>Zalaegerszeg</v>
      </c>
      <c r="J107" s="134">
        <f t="shared" ref="J107" si="5">SUM(O107:AC107)</f>
        <v>26000</v>
      </c>
      <c r="K107" s="171"/>
      <c r="L107" s="194">
        <f>Zalaegerszeg!L83</f>
        <v>44562</v>
      </c>
      <c r="M107" s="194">
        <f>Zalaegerszeg!M83</f>
        <v>44926</v>
      </c>
      <c r="N107" s="171" t="str">
        <f>Zalaegerszeg!N83</f>
        <v>rövid</v>
      </c>
      <c r="O107" s="41">
        <f>Zalaegerszeg!O83</f>
        <v>26000</v>
      </c>
      <c r="P107" s="289"/>
      <c r="Q107" s="33"/>
      <c r="R107" s="33"/>
      <c r="S107" s="33"/>
      <c r="T107" s="42"/>
      <c r="U107" s="42"/>
      <c r="V107" s="42"/>
      <c r="W107" s="42"/>
      <c r="X107" s="42"/>
      <c r="Y107" s="42"/>
      <c r="Z107" s="42"/>
      <c r="AA107" s="42"/>
      <c r="AB107" s="42"/>
      <c r="AC107" s="43"/>
    </row>
    <row r="108" spans="1:29" s="83" customFormat="1" ht="90" x14ac:dyDescent="0.25">
      <c r="A108" s="171">
        <f>Zalaegerszeg!A84</f>
        <v>4</v>
      </c>
      <c r="B108" s="189"/>
      <c r="C108" s="189" t="str">
        <f>Zalaegerszeg!C84</f>
        <v>Zalaegerszeg Pózva II ütem</v>
      </c>
      <c r="D108" s="189" t="str">
        <f>Zalaegerszeg!D84</f>
        <v>bekötés csere</v>
      </c>
      <c r="E108" s="189" t="str">
        <f>Zalaegerszeg!E84</f>
        <v xml:space="preserve">A vezeték állapota anyaga, kora, minősége miatt nem megfelelő, elavult. </v>
      </c>
      <c r="F108" s="189" t="str">
        <f>Zalaegerszeg!F84</f>
        <v>A bekötővezeték anyaga vízbiztonsági kockázatot rejt magában, illetve nagyobb a valószínűsége a meghibásodásnak.</v>
      </c>
      <c r="G108" s="189" t="str">
        <f>Zalaegerszeg!G84</f>
        <v>A vízvezeték kiváltás a vízigények figyelembevételével megfelelő átmérőjű és anyagú hálózatot kapunk.</v>
      </c>
      <c r="H108" s="79"/>
      <c r="I108" s="170" t="str">
        <f>Zalaegerszeg!I84</f>
        <v>Zalaegerszeg</v>
      </c>
      <c r="J108" s="134">
        <f t="shared" ref="J108" si="6">SUM(O108:AC108)</f>
        <v>13000</v>
      </c>
      <c r="K108" s="171"/>
      <c r="L108" s="194">
        <f>Zalaegerszeg!L84</f>
        <v>44562</v>
      </c>
      <c r="M108" s="194">
        <f>Zalaegerszeg!M84</f>
        <v>44926</v>
      </c>
      <c r="N108" s="171" t="str">
        <f>Zalaegerszeg!N84</f>
        <v>rövid</v>
      </c>
      <c r="O108" s="44">
        <f>Zalaegerszeg!O84</f>
        <v>13000</v>
      </c>
      <c r="P108" s="290"/>
      <c r="Q108" s="2"/>
      <c r="R108" s="2"/>
      <c r="S108" s="2"/>
      <c r="T108" s="3"/>
      <c r="U108" s="3"/>
      <c r="V108" s="3"/>
      <c r="W108" s="3"/>
      <c r="X108" s="3"/>
      <c r="Y108" s="3"/>
      <c r="Z108" s="3"/>
      <c r="AA108" s="3"/>
      <c r="AB108" s="3"/>
      <c r="AC108" s="4"/>
    </row>
    <row r="109" spans="1:29" s="132" customFormat="1" ht="90" x14ac:dyDescent="0.25">
      <c r="A109" s="170">
        <f>Zalaegerszeg!A85</f>
        <v>5</v>
      </c>
      <c r="B109" s="189"/>
      <c r="C109" s="189" t="str">
        <f>Zalaegerszeg!C85</f>
        <v>Zalaegerszeg</v>
      </c>
      <c r="D109" s="189" t="str">
        <f>Zalaegerszeg!D85</f>
        <v>bekötéscsere</v>
      </c>
      <c r="E109" s="189" t="str">
        <f>Zalaegerszeg!E85</f>
        <v xml:space="preserve">A vezeték állapota anyaga, kora, minősége miatt nem megfelelő, elavult. </v>
      </c>
      <c r="F109" s="189" t="str">
        <f>Zalaegerszeg!F85</f>
        <v>A bekötővezeték anyaga vízbiztonsági kockázatot rejt magában, illetve nagyobb a valószínűsége a meghibásodásnak.</v>
      </c>
      <c r="G109" s="189" t="str">
        <f>Zalaegerszeg!G85</f>
        <v>A vízvezeték kiváltás a vízigények figyelembevételével megfelelő átmérőjű és anyagú hálózatot kapunk.</v>
      </c>
      <c r="H109" s="189"/>
      <c r="I109" s="170" t="str">
        <f>Zalaegerszeg!I85</f>
        <v>Zalaegerszeg</v>
      </c>
      <c r="J109" s="134">
        <f t="shared" ref="J109:J175" si="7">SUM(O109:AC109)</f>
        <v>13623</v>
      </c>
      <c r="K109" s="171"/>
      <c r="L109" s="194">
        <f>Zalaegerszeg!L85</f>
        <v>44562</v>
      </c>
      <c r="M109" s="194">
        <f>Zalaegerszeg!M85</f>
        <v>44926</v>
      </c>
      <c r="N109" s="171" t="str">
        <f>Zalaegerszeg!N85</f>
        <v>rövid</v>
      </c>
      <c r="O109" s="1">
        <f>Zalaegerszeg!O85</f>
        <v>13623</v>
      </c>
      <c r="P109" s="33"/>
      <c r="Q109" s="33"/>
      <c r="R109" s="33"/>
      <c r="S109" s="33"/>
      <c r="T109" s="42"/>
      <c r="U109" s="42"/>
      <c r="V109" s="42"/>
      <c r="W109" s="42"/>
      <c r="X109" s="42"/>
      <c r="Y109" s="42"/>
      <c r="Z109" s="42"/>
      <c r="AA109" s="42"/>
      <c r="AB109" s="42"/>
      <c r="AC109" s="43"/>
    </row>
    <row r="110" spans="1:29" s="132" customFormat="1" ht="90" x14ac:dyDescent="0.25">
      <c r="A110" s="170">
        <f>Zalaegerszeg!A86</f>
        <v>6</v>
      </c>
      <c r="B110" s="189"/>
      <c r="C110" s="189" t="str">
        <f>Zalaegerszeg!C86</f>
        <v>Zalaegerszeg</v>
      </c>
      <c r="D110" s="189" t="str">
        <f>Zalaegerszeg!D86</f>
        <v>tűzcsap építés, csere</v>
      </c>
      <c r="E110" s="189" t="str">
        <f>Zalaegerszeg!E86</f>
        <v xml:space="preserve">A szerelvény állapota anyaga, kora, minősége miatt nem megfelelő, elavult. </v>
      </c>
      <c r="F110" s="189" t="str">
        <f>Zalaegerszeg!F86</f>
        <v>A szerelvény elavult műszaki állapota miatt gyakoriak a csőtörések.</v>
      </c>
      <c r="G110" s="189" t="str">
        <f>Zalaegerszeg!G86</f>
        <v>A szerelvény kiváltás a vízigények figyelembevételével megfelelő átmérőjű és anyagú hálózatot kapunk.</v>
      </c>
      <c r="H110" s="189"/>
      <c r="I110" s="170" t="str">
        <f>Zalaegerszeg!I86</f>
        <v>Zalaegerszeg</v>
      </c>
      <c r="J110" s="134">
        <f t="shared" si="7"/>
        <v>7000</v>
      </c>
      <c r="K110" s="171"/>
      <c r="L110" s="194">
        <f>Zalaegerszeg!L86</f>
        <v>44562</v>
      </c>
      <c r="M110" s="194">
        <f>Zalaegerszeg!M86</f>
        <v>44926</v>
      </c>
      <c r="N110" s="171" t="str">
        <f>Zalaegerszeg!N86</f>
        <v>rövid</v>
      </c>
      <c r="O110" s="1">
        <f>Zalaegerszeg!O86</f>
        <v>7000</v>
      </c>
      <c r="P110" s="33"/>
      <c r="Q110" s="33"/>
      <c r="R110" s="33"/>
      <c r="S110" s="33"/>
      <c r="T110" s="42"/>
      <c r="U110" s="42"/>
      <c r="V110" s="42"/>
      <c r="W110" s="42"/>
      <c r="X110" s="42"/>
      <c r="Y110" s="42"/>
      <c r="Z110" s="42"/>
      <c r="AA110" s="42"/>
      <c r="AB110" s="42"/>
      <c r="AC110" s="43"/>
    </row>
    <row r="111" spans="1:29" s="132" customFormat="1" ht="90" x14ac:dyDescent="0.25">
      <c r="A111" s="170">
        <f>Zalaegerszeg!A87</f>
        <v>7</v>
      </c>
      <c r="B111" s="189"/>
      <c r="C111" s="189" t="str">
        <f>Zalaegerszeg!C87</f>
        <v>Zalaegerszeg</v>
      </c>
      <c r="D111" s="189" t="str">
        <f>Zalaegerszeg!D87</f>
        <v>vezeték kiváltás, rekonstrukció, felújítás</v>
      </c>
      <c r="E111" s="189" t="str">
        <f>Zalaegerszeg!E87</f>
        <v xml:space="preserve">A vezeték állapota anyaga, kora, minősége miatt nem megfelelő, elavult. </v>
      </c>
      <c r="F111" s="189" t="str">
        <f>Zalaegerszeg!F87</f>
        <v>A vezeték elavult műszaki állapota miatt gyakoriak a csőtörések.</v>
      </c>
      <c r="G111" s="189" t="str">
        <f>Zalaegerszeg!G87</f>
        <v>A vízvezeték kiváltás a vízigények figyelembevételével megfelelő átmérőjű és anyagú hálózatot kapunk.</v>
      </c>
      <c r="H111" s="189"/>
      <c r="I111" s="170" t="str">
        <f>Zalaegerszeg!I87</f>
        <v>Zalaegerszeg</v>
      </c>
      <c r="J111" s="134">
        <f t="shared" si="7"/>
        <v>17000</v>
      </c>
      <c r="K111" s="171"/>
      <c r="L111" s="194">
        <f>Zalaegerszeg!L87</f>
        <v>44562</v>
      </c>
      <c r="M111" s="194">
        <f>Zalaegerszeg!M87</f>
        <v>44926</v>
      </c>
      <c r="N111" s="171" t="str">
        <f>Zalaegerszeg!N87</f>
        <v>rövid</v>
      </c>
      <c r="O111" s="1">
        <f>Zalaegerszeg!O87</f>
        <v>17000</v>
      </c>
      <c r="P111" s="33"/>
      <c r="Q111" s="33"/>
      <c r="R111" s="33"/>
      <c r="S111" s="33"/>
      <c r="T111" s="42"/>
      <c r="U111" s="42"/>
      <c r="V111" s="42"/>
      <c r="W111" s="42"/>
      <c r="X111" s="42"/>
      <c r="Y111" s="42"/>
      <c r="Z111" s="42"/>
      <c r="AA111" s="42"/>
      <c r="AB111" s="42"/>
      <c r="AC111" s="43"/>
    </row>
    <row r="112" spans="1:29" s="83" customFormat="1" ht="90" x14ac:dyDescent="0.25">
      <c r="A112" s="170">
        <f>Zalaegerszeg!A88</f>
        <v>8</v>
      </c>
      <c r="B112" s="75"/>
      <c r="C112" s="189" t="str">
        <f>Zalaegerszeg!C88</f>
        <v xml:space="preserve">Zalaegerszeg, Kaszaházi fennsík </v>
      </c>
      <c r="D112" s="189" t="str">
        <f>Zalaegerszeg!D88</f>
        <v>nyomásövezeti rekonstrukció
[magasabb nyomásövezetbe történő átkötés]</v>
      </c>
      <c r="E112" s="189" t="str">
        <f>Zalaegerszeg!E88</f>
        <v xml:space="preserve">A vezeték állapota anyaga, kora, minősége miatt nem megfelelő, elavult. </v>
      </c>
      <c r="F112" s="189" t="str">
        <f>Zalaegerszeg!F88</f>
        <v>A vezeték elavult műszaki állapota miatt gyakoriak a csőtörések.</v>
      </c>
      <c r="G112" s="189" t="str">
        <f>Zalaegerszeg!G88</f>
        <v>A vízvezeték kiváltás a vízigények figyelembevételével megfelelő átmérőjű és anyagú hálózatot kapunk.</v>
      </c>
      <c r="H112" s="189"/>
      <c r="I112" s="170" t="str">
        <f>Zalaegerszeg!I88</f>
        <v>Zalaegerszeg</v>
      </c>
      <c r="J112" s="134">
        <f t="shared" ref="J112" si="8">SUM(O112:AC112)</f>
        <v>45500</v>
      </c>
      <c r="K112" s="171"/>
      <c r="L112" s="81">
        <f>Zalaegerszeg!L88</f>
        <v>44562</v>
      </c>
      <c r="M112" s="81">
        <f>Zalaegerszeg!M88</f>
        <v>44926</v>
      </c>
      <c r="N112" s="171" t="str">
        <f>Zalaegerszeg!N88</f>
        <v>rövid</v>
      </c>
      <c r="O112" s="44">
        <f>Zalaegerszeg!O88</f>
        <v>45500</v>
      </c>
      <c r="P112" s="51"/>
      <c r="Q112" s="2"/>
      <c r="R112" s="2"/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s="83" customFormat="1" ht="90" x14ac:dyDescent="0.25">
      <c r="A113" s="170">
        <f>Zalaegerszeg!A89</f>
        <v>9</v>
      </c>
      <c r="B113" s="75"/>
      <c r="C113" s="189" t="str">
        <f>Zalaegerszeg!C89</f>
        <v>Zalaegerszeg, Vizslaparki út 7. - Kisfaludy utca</v>
      </c>
      <c r="D113" s="189" t="str">
        <f>Zalaegerszeg!D89</f>
        <v>vezeték kiváltás, rekonstrukció, felújítás
D110 KPE ~110fm + 7 db bekötéscsere + csomóponti rekonstrukció</v>
      </c>
      <c r="E113" s="189" t="str">
        <f>Zalaegerszeg!E89</f>
        <v xml:space="preserve">A vezeték állapota anyaga, kora, minősége miatt nem megfelelő, elavult. </v>
      </c>
      <c r="F113" s="189" t="str">
        <f>Zalaegerszeg!F89</f>
        <v>A vezeték elavult műszaki állapota miatt gyakoriak a csőtörések.</v>
      </c>
      <c r="G113" s="189" t="str">
        <f>Zalaegerszeg!G89</f>
        <v>A vízvezeték kiváltás a vízigények figyelembevételével megfelelő átmérőjű és anyagú hálózatot kapunk.</v>
      </c>
      <c r="H113" s="189"/>
      <c r="I113" s="170" t="str">
        <f>Zalaegerszeg!I89</f>
        <v>Zalaegerszeg</v>
      </c>
      <c r="J113" s="134">
        <f t="shared" ref="J113:J115" si="9">SUM(O113:AC113)</f>
        <v>16900</v>
      </c>
      <c r="K113" s="171"/>
      <c r="L113" s="194">
        <f>Zalaegerszeg!L89</f>
        <v>44562</v>
      </c>
      <c r="M113" s="194">
        <f>Zalaegerszeg!M89</f>
        <v>44926</v>
      </c>
      <c r="N113" s="171" t="str">
        <f>Zalaegerszeg!N89</f>
        <v>rövid</v>
      </c>
      <c r="O113" s="44">
        <f>Zalaegerszeg!O89</f>
        <v>16900</v>
      </c>
      <c r="P113" s="33"/>
      <c r="Q113" s="33"/>
      <c r="R113" s="2"/>
      <c r="S113" s="2"/>
      <c r="T113" s="3"/>
      <c r="U113" s="3"/>
      <c r="V113" s="3"/>
      <c r="W113" s="3"/>
      <c r="X113" s="3"/>
      <c r="Y113" s="3"/>
      <c r="Z113" s="3"/>
      <c r="AA113" s="3"/>
      <c r="AB113" s="3"/>
      <c r="AC113" s="4"/>
    </row>
    <row r="114" spans="1:29" s="83" customFormat="1" ht="90" x14ac:dyDescent="0.25">
      <c r="A114" s="170">
        <f>Zalaegerszeg!A90</f>
        <v>10</v>
      </c>
      <c r="B114" s="75"/>
      <c r="C114" s="189" t="str">
        <f>Zalaegerszeg!C90</f>
        <v>Zalaegerszeg Iskola u.</v>
      </c>
      <c r="D114" s="189" t="str">
        <f>Zalaegerszeg!D90</f>
        <v>vezeték kiváltás, rekonstrukció, felújítás</v>
      </c>
      <c r="E114" s="189" t="str">
        <f>Zalaegerszeg!E90</f>
        <v xml:space="preserve">A vezeték állapota anyaga, kora, minősége miatt nem megfelelő, elavult. </v>
      </c>
      <c r="F114" s="189" t="str">
        <f>Zalaegerszeg!F90</f>
        <v>A vezeték elavult műszaki állapota miatt gyakoriak a csőtörések.</v>
      </c>
      <c r="G114" s="189" t="str">
        <f>Zalaegerszeg!G90</f>
        <v>A vízvezeték kiváltás a vízigények figyelembevételével megfelelő átmérőjű és anyagú hálózatot kapunk.</v>
      </c>
      <c r="H114" s="189"/>
      <c r="I114" s="170" t="str">
        <f>Zalaegerszeg!I90</f>
        <v>Zalaegerszeg</v>
      </c>
      <c r="J114" s="134">
        <f t="shared" si="9"/>
        <v>26000</v>
      </c>
      <c r="K114" s="171"/>
      <c r="L114" s="194">
        <f>Zalaegerszeg!L90</f>
        <v>44562</v>
      </c>
      <c r="M114" s="194">
        <f>Zalaegerszeg!M90</f>
        <v>44926</v>
      </c>
      <c r="N114" s="171" t="str">
        <f>Zalaegerszeg!N90</f>
        <v>rövid</v>
      </c>
      <c r="O114" s="44">
        <f>Zalaegerszeg!O90</f>
        <v>26000</v>
      </c>
      <c r="P114" s="33"/>
      <c r="Q114" s="33"/>
      <c r="R114" s="2"/>
      <c r="S114" s="2"/>
      <c r="T114" s="3"/>
      <c r="U114" s="3"/>
      <c r="V114" s="3"/>
      <c r="W114" s="3"/>
      <c r="X114" s="3"/>
      <c r="Y114" s="3"/>
      <c r="Z114" s="3"/>
      <c r="AA114" s="3"/>
      <c r="AB114" s="3"/>
      <c r="AC114" s="4"/>
    </row>
    <row r="115" spans="1:29" s="83" customFormat="1" ht="90" x14ac:dyDescent="0.25">
      <c r="A115" s="170">
        <f>Zalaegerszeg!A91</f>
        <v>11</v>
      </c>
      <c r="B115" s="75"/>
      <c r="C115" s="189" t="str">
        <f>Zalaegerszeg!C91</f>
        <v>Zalaegerszeg Leander u. – Galagonya u.</v>
      </c>
      <c r="D115" s="189" t="str">
        <f>Zalaegerszeg!D91</f>
        <v>vezeték kiváltás, rekonstrukció, felújítás
[~700 fm gerincvezeték + 23 db bekötés + tűzcsapok]</v>
      </c>
      <c r="E115" s="189" t="str">
        <f>Zalaegerszeg!E91</f>
        <v xml:space="preserve">A vezeték állapota anyaga, kora, minősége miatt nem megfelelő, elavult. </v>
      </c>
      <c r="F115" s="189" t="str">
        <f>Zalaegerszeg!F91</f>
        <v>A vezeték elavult műszaki állapota miatt gyakoriak a csőtörések.</v>
      </c>
      <c r="G115" s="189" t="str">
        <f>Zalaegerszeg!G91</f>
        <v>A vízvezeték kiváltás a vízigények figyelembevételével megfelelő átmérőjű és anyagú hálózatot kapunk.</v>
      </c>
      <c r="H115" s="189"/>
      <c r="I115" s="170" t="str">
        <f>Zalaegerszeg!I91</f>
        <v>Zalaegerszeg</v>
      </c>
      <c r="J115" s="134">
        <f t="shared" si="9"/>
        <v>39000</v>
      </c>
      <c r="K115" s="171"/>
      <c r="L115" s="194">
        <f>Zalaegerszeg!L91</f>
        <v>44562</v>
      </c>
      <c r="M115" s="194">
        <f>Zalaegerszeg!M91</f>
        <v>44926</v>
      </c>
      <c r="N115" s="171" t="str">
        <f>Zalaegerszeg!N91</f>
        <v>rövid</v>
      </c>
      <c r="O115" s="44">
        <f>Zalaegerszeg!O91</f>
        <v>39000</v>
      </c>
      <c r="P115" s="33"/>
      <c r="Q115" s="33"/>
      <c r="R115" s="289"/>
      <c r="S115" s="2"/>
      <c r="T115" s="3"/>
      <c r="U115" s="3"/>
      <c r="V115" s="3"/>
      <c r="W115" s="3"/>
      <c r="X115" s="3"/>
      <c r="Y115" s="3"/>
      <c r="Z115" s="3"/>
      <c r="AA115" s="3"/>
      <c r="AB115" s="3"/>
      <c r="AC115" s="4"/>
    </row>
    <row r="116" spans="1:29" s="83" customFormat="1" ht="90" x14ac:dyDescent="0.25">
      <c r="A116" s="170">
        <f>Zalaegerszeg!A92</f>
        <v>12</v>
      </c>
      <c r="B116" s="75"/>
      <c r="C116" s="189" t="str">
        <f>Zalaegerszeg!C92</f>
        <v>Zalaegerszeg Bor u.</v>
      </c>
      <c r="D116" s="189" t="str">
        <f>Zalaegerszeg!D92</f>
        <v>vezeték kiváltás, rekonstrukció, felújítás
[250 fm gerincvezeték + 6 db bekötés + 1 db tűzcsap]</v>
      </c>
      <c r="E116" s="189" t="str">
        <f>Zalaegerszeg!E92</f>
        <v xml:space="preserve">A vezeték állapota anyaga, kora, minősége miatt nem megfelelő, elavult. </v>
      </c>
      <c r="F116" s="189" t="str">
        <f>Zalaegerszeg!F92</f>
        <v>A vezeték elavult műszaki állapota miatt gyakoriak a csőtörések.</v>
      </c>
      <c r="G116" s="189" t="str">
        <f>Zalaegerszeg!G92</f>
        <v>A vízvezeték kiváltás a vízigények figyelembevételével megfelelő átmérőjű és anyagú hálózatot kapunk.</v>
      </c>
      <c r="H116" s="189"/>
      <c r="I116" s="170" t="str">
        <f>Zalaegerszeg!I92</f>
        <v>Zalaegerszeg</v>
      </c>
      <c r="J116" s="134">
        <f>SUM(O116:AC116)</f>
        <v>9100</v>
      </c>
      <c r="K116" s="171"/>
      <c r="L116" s="194">
        <f>Zalaegerszeg!L92</f>
        <v>44562</v>
      </c>
      <c r="M116" s="194">
        <f>Zalaegerszeg!M92</f>
        <v>44926</v>
      </c>
      <c r="N116" s="171" t="str">
        <f>Zalaegerszeg!N92</f>
        <v>rövid</v>
      </c>
      <c r="O116" s="319">
        <f>Zalaegerszeg!O92</f>
        <v>9100</v>
      </c>
      <c r="P116" s="309"/>
      <c r="Q116" s="309"/>
      <c r="R116" s="309"/>
      <c r="S116" s="308"/>
      <c r="T116" s="3"/>
      <c r="U116" s="3"/>
      <c r="V116" s="3"/>
      <c r="W116" s="3"/>
      <c r="X116" s="3"/>
      <c r="Y116" s="3"/>
      <c r="Z116" s="3"/>
      <c r="AA116" s="3"/>
      <c r="AB116" s="3"/>
      <c r="AC116" s="4"/>
    </row>
    <row r="117" spans="1:29" s="83" customFormat="1" ht="90" x14ac:dyDescent="0.25">
      <c r="A117" s="170">
        <f>Kispáli!A42</f>
        <v>13</v>
      </c>
      <c r="B117" s="189"/>
      <c r="C117" s="189" t="str">
        <f>Kispáli!C42</f>
        <v>Kispáli</v>
      </c>
      <c r="D117" s="189" t="str">
        <f>Kispáli!D42</f>
        <v>bekötéscsere</v>
      </c>
      <c r="E117" s="189" t="str">
        <f>Kispáli!E42</f>
        <v>A vezeték állapota anyaga, kora, minősége miatt nem megfelelő, elavult.</v>
      </c>
      <c r="F117" s="189" t="str">
        <f>Kispáli!F42</f>
        <v>A bekötővezeték anyaga vízbiztonsági kockázatot rejt magában, illetve nagyobb a valószínűsége a meghibásodásnak.</v>
      </c>
      <c r="G117" s="189" t="str">
        <f>Kispáli!G42</f>
        <v>A vízvezeték kiváltás, a vízigények figyelembevételével megfelelő átmérőjű és anyagú hálózatot kapunk.</v>
      </c>
      <c r="H117" s="189" t="str">
        <f>Kispáli!H42</f>
        <v>-</v>
      </c>
      <c r="I117" s="170" t="str">
        <f>Kispáli!I42</f>
        <v>Kispáli</v>
      </c>
      <c r="J117" s="134">
        <f t="shared" ref="J117:J120" si="10">SUM(O117:AC117)</f>
        <v>1031</v>
      </c>
      <c r="K117" s="171"/>
      <c r="L117" s="194">
        <f>Kispáli!L42</f>
        <v>44562</v>
      </c>
      <c r="M117" s="194">
        <f>Kispáli!M42</f>
        <v>44926</v>
      </c>
      <c r="N117" s="171" t="str">
        <f>Kispáli!N42</f>
        <v>rövid</v>
      </c>
      <c r="O117" s="44">
        <f>Kispáli!O42</f>
        <v>1031</v>
      </c>
      <c r="P117" s="289"/>
      <c r="Q117" s="2"/>
      <c r="R117" s="2"/>
      <c r="S117" s="2"/>
      <c r="T117" s="3"/>
      <c r="U117" s="3"/>
      <c r="V117" s="3"/>
      <c r="W117" s="3"/>
      <c r="X117" s="3"/>
      <c r="Y117" s="3"/>
      <c r="Z117" s="3"/>
      <c r="AA117" s="3"/>
      <c r="AB117" s="3"/>
      <c r="AC117" s="4"/>
    </row>
    <row r="118" spans="1:29" s="83" customFormat="1" ht="90" x14ac:dyDescent="0.25">
      <c r="A118" s="170">
        <f>Nagypáli!A42</f>
        <v>14</v>
      </c>
      <c r="B118" s="189"/>
      <c r="C118" s="189" t="str">
        <f>Nagypáli!C42</f>
        <v>Nagypáli</v>
      </c>
      <c r="D118" s="189" t="str">
        <f>Nagypáli!D42</f>
        <v>tűzcsap építés, csere</v>
      </c>
      <c r="E118" s="189" t="str">
        <f>Nagypáli!E42</f>
        <v>A vezeték állapota anyaga, kora, minősége miatt nem megfelelő, elavult.</v>
      </c>
      <c r="F118" s="189" t="str">
        <f>Nagypáli!F42</f>
        <v>A bekötővezeték anyaga vízbiztonsági kockázatot rejt magában, illetve nagyobb a valószínűsége a meghibásodásnak.</v>
      </c>
      <c r="G118" s="189" t="str">
        <f>Nagypáli!G42</f>
        <v>A vízvezeték kiváltás, a vízigények figyelembevételével megfelelő átmérőjű és anyagú hálózatot kapunk.</v>
      </c>
      <c r="H118" s="189" t="str">
        <f>Nagypáli!H42</f>
        <v>-</v>
      </c>
      <c r="I118" s="170" t="str">
        <f>Nagypáli!I42</f>
        <v>Nagypáli</v>
      </c>
      <c r="J118" s="134">
        <f t="shared" si="10"/>
        <v>600</v>
      </c>
      <c r="K118" s="171"/>
      <c r="L118" s="194">
        <f>Nagypáli!L42</f>
        <v>44562</v>
      </c>
      <c r="M118" s="194">
        <f>Nagypáli!M42</f>
        <v>44926</v>
      </c>
      <c r="N118" s="171" t="str">
        <f>Nagypáli!N42</f>
        <v>rövid</v>
      </c>
      <c r="O118" s="44">
        <f>Nagypáli!O42</f>
        <v>600</v>
      </c>
      <c r="P118" s="289"/>
      <c r="Q118" s="2"/>
      <c r="R118" s="2"/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4"/>
    </row>
    <row r="119" spans="1:29" s="83" customFormat="1" ht="90" x14ac:dyDescent="0.25">
      <c r="A119" s="170">
        <f>Nagypáli!A43</f>
        <v>15</v>
      </c>
      <c r="B119" s="189"/>
      <c r="C119" s="189" t="str">
        <f>Nagypáli!C43</f>
        <v>Nagypáli</v>
      </c>
      <c r="D119" s="189" t="str">
        <f>Nagypáli!D43</f>
        <v>bekötéscsere</v>
      </c>
      <c r="E119" s="189" t="str">
        <f>Nagypáli!E43</f>
        <v>A vezeték állapota anyaga, kora, minősége miatt nem megfelelő, elavult.</v>
      </c>
      <c r="F119" s="189" t="str">
        <f>Nagypáli!F43</f>
        <v>A vezeték elavult műszaki állapota miatt gyakoriak a csőtörések.</v>
      </c>
      <c r="G119" s="189" t="str">
        <f>Nagypáli!G43</f>
        <v>A vízvezeték kiváltás, a vízigények figyelembevételével megfelelő átmérőjű és anyagú hálózatot kapunk.</v>
      </c>
      <c r="H119" s="189" t="str">
        <f>Nagypáli!H43</f>
        <v>-</v>
      </c>
      <c r="I119" s="170" t="str">
        <f>Nagypáli!I43</f>
        <v>Nagypáli</v>
      </c>
      <c r="J119" s="134">
        <f t="shared" si="10"/>
        <v>597</v>
      </c>
      <c r="K119" s="171"/>
      <c r="L119" s="194">
        <f>Nagypáli!L43</f>
        <v>44562</v>
      </c>
      <c r="M119" s="194">
        <f>Nagypáli!M43</f>
        <v>44926</v>
      </c>
      <c r="N119" s="171" t="str">
        <f>Nagypáli!N43</f>
        <v>rövid</v>
      </c>
      <c r="O119" s="44">
        <f>Nagypáli!O43</f>
        <v>597</v>
      </c>
      <c r="P119" s="289"/>
      <c r="Q119" s="2"/>
      <c r="R119" s="2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s="83" customFormat="1" ht="90" x14ac:dyDescent="0.25">
      <c r="A120" s="170">
        <f>Sárhida!A42</f>
        <v>16</v>
      </c>
      <c r="B120" s="189"/>
      <c r="C120" s="189" t="str">
        <f>Sárhida!C42</f>
        <v>Sárhida</v>
      </c>
      <c r="D120" s="189" t="str">
        <f>Sárhida!D42</f>
        <v>bekötéscsere</v>
      </c>
      <c r="E120" s="189" t="str">
        <f>Sárhida!E42</f>
        <v xml:space="preserve">A vezeték állapota anyaga, kora, minősége miatt nem megfelelő, elavult. </v>
      </c>
      <c r="F120" s="189" t="str">
        <f>Sárhida!F42</f>
        <v>A bekötővezeték anyaga vízbiztonsági kockázatot rejt magában, illetve nagyobb a valószínűsége a meghibásodásnak.</v>
      </c>
      <c r="G120" s="189" t="str">
        <f>Sárhida!G42</f>
        <v>A vízvezeték kiváltás a vízigények figyelembevételével megfelelő átmérőjű és anyagú hálózatot kapunk.</v>
      </c>
      <c r="H120" s="189"/>
      <c r="I120" s="170" t="str">
        <f>Sárhida!I42</f>
        <v>Sárhida</v>
      </c>
      <c r="J120" s="134">
        <f t="shared" si="10"/>
        <v>300</v>
      </c>
      <c r="K120" s="171"/>
      <c r="L120" s="194">
        <f>Sárhida!L42</f>
        <v>44562</v>
      </c>
      <c r="M120" s="194">
        <f>Sárhida!M42</f>
        <v>44926</v>
      </c>
      <c r="N120" s="171" t="str">
        <f>Sárhida!N42</f>
        <v>rövid</v>
      </c>
      <c r="O120" s="44">
        <f>Sárhida!O42</f>
        <v>300</v>
      </c>
      <c r="P120" s="289"/>
      <c r="Q120" s="2"/>
      <c r="R120" s="2"/>
      <c r="S120" s="2"/>
      <c r="T120" s="3"/>
      <c r="U120" s="3"/>
      <c r="V120" s="3"/>
      <c r="W120" s="3"/>
      <c r="X120" s="3"/>
      <c r="Y120" s="3"/>
      <c r="Z120" s="3"/>
      <c r="AA120" s="3"/>
      <c r="AB120" s="3"/>
      <c r="AC120" s="4"/>
    </row>
    <row r="121" spans="1:29" s="83" customFormat="1" ht="90" x14ac:dyDescent="0.25">
      <c r="A121" s="170">
        <f>Teskánd!A42</f>
        <v>17</v>
      </c>
      <c r="B121" s="189"/>
      <c r="C121" s="189" t="str">
        <f>Teskánd!C42</f>
        <v>Teskánd</v>
      </c>
      <c r="D121" s="189" t="str">
        <f>Teskánd!D42</f>
        <v>bekötéscsere</v>
      </c>
      <c r="E121" s="189" t="str">
        <f>Teskánd!E42</f>
        <v xml:space="preserve">A vezeték állapota anyaga, kora, minősége miatt nem megfelelő, elavult. </v>
      </c>
      <c r="F121" s="189" t="str">
        <f>Teskánd!F42</f>
        <v>A bekötővezeték anyaga vízbiztonsági kockázatot rejt magában, illetve nagyobb a valószínűsége a meghibásodásnak.</v>
      </c>
      <c r="G121" s="189" t="str">
        <f>Teskánd!G42</f>
        <v>A vízvezeték kiváltás a vízigények figyelembevételével megfelelő átmérőjű és anyagú hálózatot kapunk.</v>
      </c>
      <c r="H121" s="189"/>
      <c r="I121" s="170" t="str">
        <f>Teskánd!I42</f>
        <v>Teskánd</v>
      </c>
      <c r="J121" s="134">
        <f t="shared" ref="J121:J126" si="11">SUM(O121:AC121)</f>
        <v>1299</v>
      </c>
      <c r="K121" s="171"/>
      <c r="L121" s="194">
        <f>Teskánd!L42</f>
        <v>44562</v>
      </c>
      <c r="M121" s="194">
        <f>Teskánd!M42</f>
        <v>44926</v>
      </c>
      <c r="N121" s="171" t="str">
        <f>Teskánd!N42</f>
        <v>rövid</v>
      </c>
      <c r="O121" s="44">
        <f>Teskánd!O42</f>
        <v>1299</v>
      </c>
      <c r="P121" s="289"/>
      <c r="Q121" s="2"/>
      <c r="R121" s="2"/>
      <c r="S121" s="2"/>
      <c r="T121" s="3"/>
      <c r="U121" s="3"/>
      <c r="V121" s="3"/>
      <c r="W121" s="3"/>
      <c r="X121" s="3"/>
      <c r="Y121" s="3"/>
      <c r="Z121" s="3"/>
      <c r="AA121" s="3"/>
      <c r="AB121" s="3"/>
      <c r="AC121" s="4"/>
    </row>
    <row r="122" spans="1:29" s="83" customFormat="1" ht="90" x14ac:dyDescent="0.25">
      <c r="A122" s="170">
        <f>Teskánd!A43</f>
        <v>18</v>
      </c>
      <c r="B122" s="189"/>
      <c r="C122" s="189" t="str">
        <f>Teskánd!C43</f>
        <v>Teskánd</v>
      </c>
      <c r="D122" s="189" t="str">
        <f>Teskánd!D43</f>
        <v>tűzcsap építés, csere</v>
      </c>
      <c r="E122" s="189" t="str">
        <f>Teskánd!E43</f>
        <v xml:space="preserve">A szerelvény állapota anyaga, kora, minősége miatt nem megfelelő, elavult. </v>
      </c>
      <c r="F122" s="189" t="str">
        <f>Teskánd!F43</f>
        <v>A szerelvény elavult műszaki állapota miatt gyakoriak a csőtörések.</v>
      </c>
      <c r="G122" s="189" t="str">
        <f>Teskánd!G43</f>
        <v>A szerelvény kiváltás a vízigények figyelembevételével megfelelő átmérőjű és anyagú hálózatot kapunk.</v>
      </c>
      <c r="H122" s="189"/>
      <c r="I122" s="170" t="str">
        <f>Teskánd!I43</f>
        <v>Teskánd</v>
      </c>
      <c r="J122" s="134">
        <f t="shared" si="11"/>
        <v>600</v>
      </c>
      <c r="K122" s="171"/>
      <c r="L122" s="194">
        <f>Teskánd!L43</f>
        <v>44562</v>
      </c>
      <c r="M122" s="194">
        <f>Teskánd!M43</f>
        <v>44926</v>
      </c>
      <c r="N122" s="171" t="str">
        <f>Teskánd!N43</f>
        <v>rövid</v>
      </c>
      <c r="O122" s="44">
        <f>Teskánd!O43</f>
        <v>600</v>
      </c>
      <c r="P122" s="289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s="83" customFormat="1" ht="90" x14ac:dyDescent="0.25">
      <c r="A123" s="394">
        <f>Zalaszentgyörgy!A42</f>
        <v>19</v>
      </c>
      <c r="B123" s="189"/>
      <c r="C123" s="189" t="str">
        <f>Zalaszentgyörgy!C42</f>
        <v xml:space="preserve">Zalaszentgyörgy - Kávás </v>
      </c>
      <c r="D123" s="189" t="str">
        <f>Zalaszentgyörgy!D42</f>
        <v>gerincvezeték csere (d160 260 fm) I. ütem tervezés</v>
      </c>
      <c r="E123" s="189" t="str">
        <f>Zalaszentgyörgy!E42</f>
        <v xml:space="preserve">A vezeték állapota anyaga, kora, minősége miatt nem megfelelő, elavult. </v>
      </c>
      <c r="F123" s="189" t="str">
        <f>Zalaszentgyörgy!F42</f>
        <v>A vezeték elavult műszaki állapota miatt gyakoriak a csőtörések</v>
      </c>
      <c r="G123" s="189" t="str">
        <f>Zalaszentgyörgy!G42</f>
        <v>A vízvezeték kiváltás, a vízigények figyelembevételével megfelelő átmérőjű és anyagú hálózatot kapunk.</v>
      </c>
      <c r="H123" s="189"/>
      <c r="I123" s="170" t="str">
        <f>Zalaszentgyörgy!I42</f>
        <v>Zalaszentgyörgy</v>
      </c>
      <c r="J123" s="134">
        <f t="shared" si="11"/>
        <v>1143</v>
      </c>
      <c r="K123" s="171"/>
      <c r="L123" s="194">
        <f>Zalaszentgyörgy!L42</f>
        <v>44562</v>
      </c>
      <c r="M123" s="194">
        <f>Zalaszentgyörgy!M42</f>
        <v>44925</v>
      </c>
      <c r="N123" s="171" t="str">
        <f>Zalaszentgyörgy!N42</f>
        <v>rövid</v>
      </c>
      <c r="O123" s="253">
        <f>Zalaszentgyörgy!O42</f>
        <v>1143</v>
      </c>
      <c r="P123" s="2"/>
      <c r="Q123" s="2"/>
      <c r="R123" s="2"/>
      <c r="S123" s="2"/>
      <c r="T123" s="3"/>
      <c r="U123" s="3"/>
      <c r="V123" s="3"/>
      <c r="W123" s="3"/>
      <c r="X123" s="3"/>
      <c r="Y123" s="3"/>
      <c r="Z123" s="3"/>
      <c r="AA123" s="3"/>
      <c r="AB123" s="3"/>
      <c r="AC123" s="4"/>
    </row>
    <row r="124" spans="1:29" s="83" customFormat="1" ht="90" x14ac:dyDescent="0.25">
      <c r="A124" s="395"/>
      <c r="B124" s="189"/>
      <c r="C124" s="189" t="str">
        <f>Zalaszentgyörgy!C43</f>
        <v xml:space="preserve">Zalaszentgyörgy - Kávás </v>
      </c>
      <c r="D124" s="189" t="str">
        <f>Zalaszentgyörgy!D43</f>
        <v xml:space="preserve">gerincvezeték csere (d160 260 fm) I. ütem </v>
      </c>
      <c r="E124" s="189" t="str">
        <f>Zalaszentgyörgy!E43</f>
        <v xml:space="preserve">A vezeték állapota anyaga, kora, minősége miatt nem megfelelő, elavult. </v>
      </c>
      <c r="F124" s="189" t="str">
        <f>Zalaszentgyörgy!F43</f>
        <v>A vezeték elavult műszaki állapota miatt gyakoriak a csőtörések</v>
      </c>
      <c r="G124" s="189" t="str">
        <f>Zalaszentgyörgy!G43</f>
        <v>A vízvezeték kiváltás, a vízigények figyelembevételével megfelelő átmérőjű és anyagú hálózatot kapunk.</v>
      </c>
      <c r="H124" s="189"/>
      <c r="I124" s="170" t="str">
        <f>Zalaszentgyörgy!I43</f>
        <v>Zalaszentgyörgy</v>
      </c>
      <c r="J124" s="134">
        <f t="shared" si="11"/>
        <v>11557</v>
      </c>
      <c r="K124" s="171"/>
      <c r="L124" s="194">
        <f>Zalaszentgyörgy!L43</f>
        <v>44927</v>
      </c>
      <c r="M124" s="194">
        <f>Zalaszentgyörgy!M43</f>
        <v>45291</v>
      </c>
      <c r="N124" s="171" t="str">
        <f>Zalaszentgyörgy!N43</f>
        <v>közép</v>
      </c>
      <c r="O124" s="253"/>
      <c r="P124" s="2">
        <f>Zalaszentgyörgy!P43</f>
        <v>11557</v>
      </c>
      <c r="Q124" s="2"/>
      <c r="R124" s="2"/>
      <c r="S124" s="2"/>
      <c r="T124" s="3"/>
      <c r="U124" s="3"/>
      <c r="V124" s="3"/>
      <c r="W124" s="3"/>
      <c r="X124" s="3"/>
      <c r="Y124" s="3"/>
      <c r="Z124" s="3"/>
      <c r="AA124" s="3"/>
      <c r="AB124" s="3"/>
      <c r="AC124" s="4"/>
    </row>
    <row r="125" spans="1:29" s="83" customFormat="1" ht="75" x14ac:dyDescent="0.25">
      <c r="A125" s="170">
        <f>Zalaegerszeg!A93</f>
        <v>0</v>
      </c>
      <c r="B125" s="189"/>
      <c r="C125" s="189" t="str">
        <f>Zalaegerszeg!C93</f>
        <v>Zalaegerszeg Csertán - Landorhegyi - Űrhajós - Déryné utcák között</v>
      </c>
      <c r="D125" s="189" t="str">
        <f>Zalaegerszeg!D93</f>
        <v>ivóvízvezeték rekonstrukció (d110 1077 fm)</v>
      </c>
      <c r="E125" s="189" t="str">
        <f>Zalaegerszeg!E93</f>
        <v xml:space="preserve">A bekötővezeték anyaga vízbiztonsági kockázatot rejt magában, illetve nagyobb a valószínűsége a meghibásodásnak. </v>
      </c>
      <c r="F125" s="189" t="str">
        <f>Zalaegerszeg!F93</f>
        <v>A vízvezeték kiváltás, a vízigények figyelembevételével megfelelő átmérőjű és anyagú hálózatot kapunk.</v>
      </c>
      <c r="G125" s="189" t="str">
        <f>Zalaegerszeg!G93</f>
        <v>új kialakítású</v>
      </c>
      <c r="H125" s="189"/>
      <c r="I125" s="170" t="str">
        <f>Zalaegerszeg!I93</f>
        <v>Zalaegerszeg</v>
      </c>
      <c r="J125" s="134">
        <f t="shared" si="11"/>
        <v>27300</v>
      </c>
      <c r="K125" s="171"/>
      <c r="L125" s="81">
        <f>Zalaegerszeg!L93</f>
        <v>44927</v>
      </c>
      <c r="M125" s="81">
        <f>Zalaegerszeg!M93</f>
        <v>45291</v>
      </c>
      <c r="N125" s="171" t="str">
        <f>Zalaegerszeg!N93</f>
        <v>közép</v>
      </c>
      <c r="O125" s="44"/>
      <c r="P125" s="51">
        <f>Zalaegerszeg!P93</f>
        <v>27300</v>
      </c>
      <c r="Q125" s="51"/>
      <c r="R125" s="2"/>
      <c r="S125" s="2"/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132" customFormat="1" ht="90" x14ac:dyDescent="0.25">
      <c r="A126" s="170">
        <f>Zalaegerszeg!A94</f>
        <v>0</v>
      </c>
      <c r="B126" s="189"/>
      <c r="C126" s="189" t="str">
        <f>Zalaegerszeg!C94</f>
        <v>Zalaegerszeg Dózsa iskola régi szennyvíztelep között</v>
      </c>
      <c r="D126" s="189" t="str">
        <f>Zalaegerszeg!D94</f>
        <v>gerincvezeték csere (D355 520 fm)</v>
      </c>
      <c r="E126" s="189" t="str">
        <f>Zalaegerszeg!E94</f>
        <v xml:space="preserve">A vezeték állapota anyaga, kora, minősége miatt nem megfelelő, elavult. </v>
      </c>
      <c r="F126" s="189" t="str">
        <f>Zalaegerszeg!F94</f>
        <v>A vezeték elavult műszaki állapota miatt gyakoriak a csőtörések.</v>
      </c>
      <c r="G126" s="189" t="str">
        <f>Zalaegerszeg!G94</f>
        <v>A vízvezeték kiváltás a vízigények figyelembevételével megfelelő átmérőjű és anyagú hálózatot kapunk.</v>
      </c>
      <c r="H126" s="189"/>
      <c r="I126" s="170" t="str">
        <f>Zalaegerszeg!I94</f>
        <v>Zalaegerszeg</v>
      </c>
      <c r="J126" s="134">
        <f t="shared" si="11"/>
        <v>26741</v>
      </c>
      <c r="K126" s="171"/>
      <c r="L126" s="194">
        <f>Zalaegerszeg!L94</f>
        <v>44927</v>
      </c>
      <c r="M126" s="194">
        <f>Zalaegerszeg!M94</f>
        <v>45291</v>
      </c>
      <c r="N126" s="171" t="str">
        <f>Zalaegerszeg!N94</f>
        <v>közép</v>
      </c>
      <c r="O126" s="44"/>
      <c r="P126" s="51">
        <f>Zalaegerszeg!P94</f>
        <v>26741</v>
      </c>
      <c r="Q126" s="51"/>
      <c r="R126" s="289"/>
      <c r="S126" s="51"/>
      <c r="T126" s="42"/>
      <c r="U126" s="42"/>
      <c r="V126" s="42"/>
      <c r="W126" s="42"/>
      <c r="X126" s="42"/>
      <c r="Y126" s="42"/>
      <c r="Z126" s="42"/>
      <c r="AA126" s="42"/>
      <c r="AB126" s="42"/>
      <c r="AC126" s="43"/>
    </row>
    <row r="127" spans="1:29" s="83" customFormat="1" ht="90" x14ac:dyDescent="0.25">
      <c r="A127" s="170">
        <f>Zalaegerszeg!A95</f>
        <v>0</v>
      </c>
      <c r="B127" s="75"/>
      <c r="C127" s="189" t="str">
        <f>Zalaegerszeg!C95</f>
        <v>Zalaegerszeg Vadrózsa u.</v>
      </c>
      <c r="D127" s="189" t="str">
        <f>Zalaegerszeg!D95</f>
        <v>vezeték kiváltás, rekonstrukció, felújítás
[D110 KPE ~300fm + D63 KPE ~100fm + 11 db vízóraakna + 1 db csomópont]</v>
      </c>
      <c r="E127" s="189" t="str">
        <f>Zalaegerszeg!E95</f>
        <v xml:space="preserve">A vezeték állapota anyaga, kora, minősége miatt nem megfelelő, elavult. </v>
      </c>
      <c r="F127" s="189" t="str">
        <f>Zalaegerszeg!F95</f>
        <v>A vezeték elavult műszaki állapota miatt gyakoriak a csőtörések.</v>
      </c>
      <c r="G127" s="189" t="str">
        <f>Zalaegerszeg!G95</f>
        <v>A vízvezeték kiváltás a vízigények figyelembevételével megfelelő átmérőjű és anyagú hálózatot kapunk.</v>
      </c>
      <c r="H127" s="189"/>
      <c r="I127" s="170" t="str">
        <f>Zalaegerszeg!I95</f>
        <v>Zalaegerszeg</v>
      </c>
      <c r="J127" s="134">
        <f t="shared" ref="J127" si="12">SUM(O127:AC127)</f>
        <v>19500</v>
      </c>
      <c r="K127" s="171"/>
      <c r="L127" s="194">
        <f>Zalaegerszeg!L95</f>
        <v>44927</v>
      </c>
      <c r="M127" s="194">
        <f>Zalaegerszeg!M95</f>
        <v>45291</v>
      </c>
      <c r="N127" s="171" t="str">
        <f>Zalaegerszeg!N95</f>
        <v>közép</v>
      </c>
      <c r="O127" s="307"/>
      <c r="P127" s="309">
        <f>Zalaegerszeg!P95</f>
        <v>19500</v>
      </c>
      <c r="Q127" s="309"/>
      <c r="R127" s="309"/>
      <c r="S127" s="308"/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132" customFormat="1" ht="90" x14ac:dyDescent="0.25">
      <c r="A128" s="170">
        <f>Zalaegerszeg!A96</f>
        <v>0</v>
      </c>
      <c r="B128" s="189"/>
      <c r="C128" s="189" t="str">
        <f>Zalaegerszeg!C96</f>
        <v>Bocfölde tároló töltő vezeték</v>
      </c>
      <c r="D128" s="189" t="str">
        <f>Zalaegerszeg!D96</f>
        <v>gerincvezeték csere (D250 1600 fm) I. ütem</v>
      </c>
      <c r="E128" s="189" t="str">
        <f>Zalaegerszeg!E96</f>
        <v xml:space="preserve">A vezeték állapota anyaga, kora, minősége miatt nem megfelelő, elavult. </v>
      </c>
      <c r="F128" s="189" t="str">
        <f>Zalaegerszeg!F96</f>
        <v>A vezeték elavult műszaki állapota miatt gyakoriak a csőtörések.</v>
      </c>
      <c r="G128" s="189" t="str">
        <f>Zalaegerszeg!G96</f>
        <v>A vízvezeték kiváltás a vízigények figyelembevételével megfelelő átmérőjű és anyagú hálózatot kapunk.</v>
      </c>
      <c r="H128" s="189"/>
      <c r="I128" s="170" t="str">
        <f>Zalaegerszeg!I96</f>
        <v>Zalaegerszeg</v>
      </c>
      <c r="J128" s="134">
        <f>SUM(O128:AC128)</f>
        <v>68900</v>
      </c>
      <c r="K128" s="171"/>
      <c r="L128" s="194">
        <f>Zalaegerszeg!L96</f>
        <v>44927</v>
      </c>
      <c r="M128" s="194">
        <f>Zalaegerszeg!M96</f>
        <v>45291</v>
      </c>
      <c r="N128" s="171" t="str">
        <f>Zalaegerszeg!N96</f>
        <v>közép</v>
      </c>
      <c r="O128" s="41"/>
      <c r="P128" s="33">
        <f>Zalaegerszeg!P96</f>
        <v>68900</v>
      </c>
      <c r="Q128" s="33"/>
      <c r="R128" s="33"/>
      <c r="S128" s="289"/>
      <c r="T128" s="42"/>
      <c r="U128" s="42"/>
      <c r="V128" s="42"/>
      <c r="W128" s="42"/>
      <c r="X128" s="42"/>
      <c r="Y128" s="42"/>
      <c r="Z128" s="42"/>
      <c r="AA128" s="42"/>
      <c r="AB128" s="42"/>
      <c r="AC128" s="43"/>
    </row>
    <row r="129" spans="1:29" s="83" customFormat="1" ht="90" x14ac:dyDescent="0.25">
      <c r="A129" s="170">
        <f>Zalaegerszeg!A97</f>
        <v>0</v>
      </c>
      <c r="B129" s="189"/>
      <c r="C129" s="189" t="str">
        <f>Zalaegerszeg!C97</f>
        <v>Zalaegerszeg</v>
      </c>
      <c r="D129" s="189" t="str">
        <f>Zalaegerszeg!D97</f>
        <v>Páterdombi nyomásövezet kialakítása</v>
      </c>
      <c r="E129" s="189" t="str">
        <f>Zalaegerszeg!E97</f>
        <v xml:space="preserve">A vezeték állapota anyaga, kora, minősége miatt nem megfelelő, elavult. </v>
      </c>
      <c r="F129" s="189" t="str">
        <f>Zalaegerszeg!F97</f>
        <v>A vezeték elavult műszaki állapota miatt gyakoriak a csőtörések.</v>
      </c>
      <c r="G129" s="189" t="str">
        <f>Zalaegerszeg!G97</f>
        <v>A vízvezeték kiváltás a vízigények figyelembevételével megfelelő átmérőjű és anyagú hálózatot kapunk.</v>
      </c>
      <c r="H129" s="189"/>
      <c r="I129" s="170" t="str">
        <f>Zalaegerszeg!I97</f>
        <v>Zalaegerszeg</v>
      </c>
      <c r="J129" s="134">
        <f t="shared" ref="J129" si="13">SUM(O129:AC129)</f>
        <v>195000</v>
      </c>
      <c r="K129" s="171"/>
      <c r="L129" s="81">
        <f>Zalaegerszeg!L97</f>
        <v>44927</v>
      </c>
      <c r="M129" s="81">
        <f>Zalaegerszeg!M97</f>
        <v>45291</v>
      </c>
      <c r="N129" s="171" t="str">
        <f>Zalaegerszeg!N97</f>
        <v>közép</v>
      </c>
      <c r="O129" s="44"/>
      <c r="P129" s="51">
        <f>Zalaegerszeg!P97</f>
        <v>195000</v>
      </c>
      <c r="Q129" s="51"/>
      <c r="R129" s="51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s="132" customFormat="1" ht="90" x14ac:dyDescent="0.25">
      <c r="A130" s="170">
        <f>Zalaegerszeg!A98</f>
        <v>0</v>
      </c>
      <c r="B130" s="189"/>
      <c r="C130" s="189" t="str">
        <f>Zalaegerszeg!C98</f>
        <v>Zalaegerszeg</v>
      </c>
      <c r="D130" s="189" t="str">
        <f>Zalaegerszeg!D98</f>
        <v>bekötéscsere</v>
      </c>
      <c r="E130" s="189" t="str">
        <f>Zalaegerszeg!E98</f>
        <v xml:space="preserve">A vezeték állapota anyaga, kora, minősége miatt nem megfelelő, elavult. </v>
      </c>
      <c r="F130" s="189" t="str">
        <f>Zalaegerszeg!F98</f>
        <v>A bekötővezeték anyaga vízbiztonsági kockázatot rejt magában, illetve nagyobb a valószínűsége a meghibásodásnak.</v>
      </c>
      <c r="G130" s="189" t="str">
        <f>Zalaegerszeg!G98</f>
        <v>A vízvezeték kiváltás a vízigények figyelembevételével megfelelő átmérőjű és anyagú hálózatot kapunk.</v>
      </c>
      <c r="H130" s="189"/>
      <c r="I130" s="170" t="str">
        <f>Zalaegerszeg!I98</f>
        <v>Zalaegerszeg</v>
      </c>
      <c r="J130" s="134">
        <f t="shared" ref="J130:J132" si="14">SUM(O130:AC130)</f>
        <v>45000</v>
      </c>
      <c r="K130" s="171"/>
      <c r="L130" s="194">
        <f>Zalaegerszeg!L98</f>
        <v>44927</v>
      </c>
      <c r="M130" s="194">
        <f>Zalaegerszeg!M98</f>
        <v>46387</v>
      </c>
      <c r="N130" s="171" t="str">
        <f>Zalaegerszeg!N98</f>
        <v>közép</v>
      </c>
      <c r="O130" s="41"/>
      <c r="P130" s="33">
        <f>Zalaegerszeg!P98</f>
        <v>14500</v>
      </c>
      <c r="Q130" s="33">
        <f>Zalaegerszeg!Q98</f>
        <v>14500</v>
      </c>
      <c r="R130" s="33">
        <f>Zalaegerszeg!R98</f>
        <v>8000</v>
      </c>
      <c r="S130" s="33">
        <f>Zalaegerszeg!S98</f>
        <v>8000</v>
      </c>
      <c r="T130" s="42"/>
      <c r="U130" s="42"/>
      <c r="V130" s="42"/>
      <c r="W130" s="42"/>
      <c r="X130" s="42"/>
      <c r="Y130" s="42"/>
      <c r="Z130" s="42"/>
      <c r="AA130" s="42"/>
      <c r="AB130" s="42"/>
      <c r="AC130" s="43"/>
    </row>
    <row r="131" spans="1:29" s="132" customFormat="1" ht="90" x14ac:dyDescent="0.25">
      <c r="A131" s="170">
        <f>Zalaegerszeg!A99</f>
        <v>0</v>
      </c>
      <c r="B131" s="189"/>
      <c r="C131" s="189" t="str">
        <f>Zalaegerszeg!C99</f>
        <v>Zalaegerszeg</v>
      </c>
      <c r="D131" s="189" t="str">
        <f>Zalaegerszeg!D99</f>
        <v>tűzcsap építés, csere</v>
      </c>
      <c r="E131" s="189" t="str">
        <f>Zalaegerszeg!E99</f>
        <v xml:space="preserve">A szerelvény állapota anyaga, kora, minősége miatt nem megfelelő, elavult. </v>
      </c>
      <c r="F131" s="189" t="str">
        <f>Zalaegerszeg!F99</f>
        <v>A szerelvény elavult műszaki állapota miatt gyakoriak a csőtörések.</v>
      </c>
      <c r="G131" s="189" t="str">
        <f>Zalaegerszeg!G99</f>
        <v>A szerelvény kiváltás a vízigények figyelembevételével megfelelő átmérőjű és anyagú hálózatot kapunk.</v>
      </c>
      <c r="H131" s="189"/>
      <c r="I131" s="170" t="str">
        <f>Zalaegerszeg!I99</f>
        <v>Zalaegerszeg</v>
      </c>
      <c r="J131" s="134">
        <f t="shared" si="14"/>
        <v>25350</v>
      </c>
      <c r="K131" s="171"/>
      <c r="L131" s="194">
        <f>Zalaegerszeg!L99</f>
        <v>44927</v>
      </c>
      <c r="M131" s="194">
        <f>Zalaegerszeg!M99</f>
        <v>46387</v>
      </c>
      <c r="N131" s="171" t="str">
        <f>Zalaegerszeg!N99</f>
        <v>közép</v>
      </c>
      <c r="O131" s="41"/>
      <c r="P131" s="33">
        <f>Zalaegerszeg!P99</f>
        <v>7000</v>
      </c>
      <c r="Q131" s="33">
        <f>Zalaegerszeg!Q99</f>
        <v>7000</v>
      </c>
      <c r="R131" s="33">
        <f>Zalaegerszeg!R99</f>
        <v>5675</v>
      </c>
      <c r="S131" s="33">
        <f>Zalaegerszeg!S99</f>
        <v>5675</v>
      </c>
      <c r="T131" s="42"/>
      <c r="U131" s="42"/>
      <c r="V131" s="42"/>
      <c r="W131" s="42"/>
      <c r="X131" s="42"/>
      <c r="Y131" s="42"/>
      <c r="Z131" s="42"/>
      <c r="AA131" s="42"/>
      <c r="AB131" s="42"/>
      <c r="AC131" s="43"/>
    </row>
    <row r="132" spans="1:29" s="132" customFormat="1" ht="90" x14ac:dyDescent="0.25">
      <c r="A132" s="170">
        <f>Zalaegerszeg!A100</f>
        <v>0</v>
      </c>
      <c r="B132" s="189"/>
      <c r="C132" s="189" t="str">
        <f>Zalaegerszeg!C100</f>
        <v>Zalaegerszeg</v>
      </c>
      <c r="D132" s="189" t="str">
        <f>Zalaegerszeg!D100</f>
        <v>vezeték kiváltás, rekonstrukció, felújítás</v>
      </c>
      <c r="E132" s="189" t="str">
        <f>Zalaegerszeg!E100</f>
        <v xml:space="preserve">A vezeték állapota anyaga, kora, minősége miatt nem megfelelő, elavult. </v>
      </c>
      <c r="F132" s="189" t="str">
        <f>Zalaegerszeg!F100</f>
        <v>A vezeték elavult műszaki állapota miatt gyakoriak a csőtörések.</v>
      </c>
      <c r="G132" s="189" t="str">
        <f>Zalaegerszeg!G100</f>
        <v>A vízvezeték kiváltás a vízigények figyelembevételével megfelelő átmérőjű és anyagú hálózatot kapunk.</v>
      </c>
      <c r="H132" s="189"/>
      <c r="I132" s="170" t="str">
        <f>Zalaegerszeg!I100</f>
        <v>Zalaegerszeg</v>
      </c>
      <c r="J132" s="134">
        <f t="shared" si="14"/>
        <v>677734</v>
      </c>
      <c r="K132" s="171"/>
      <c r="L132" s="194">
        <f>Zalaegerszeg!L100</f>
        <v>44927</v>
      </c>
      <c r="M132" s="194">
        <f>Zalaegerszeg!M100</f>
        <v>46387</v>
      </c>
      <c r="N132" s="171" t="str">
        <f>Zalaegerszeg!N100</f>
        <v>közép</v>
      </c>
      <c r="O132" s="41"/>
      <c r="P132" s="33">
        <f>Zalaegerszeg!P100</f>
        <v>17000</v>
      </c>
      <c r="Q132" s="33">
        <f>Zalaegerszeg!Q100</f>
        <v>17000</v>
      </c>
      <c r="R132" s="33">
        <f>Zalaegerszeg!R100</f>
        <v>321867</v>
      </c>
      <c r="S132" s="33">
        <f>Zalaegerszeg!S100</f>
        <v>321867</v>
      </c>
      <c r="T132" s="42"/>
      <c r="U132" s="42"/>
      <c r="V132" s="42"/>
      <c r="W132" s="42"/>
      <c r="X132" s="42"/>
      <c r="Y132" s="42"/>
      <c r="Z132" s="42"/>
      <c r="AA132" s="42"/>
      <c r="AB132" s="42"/>
      <c r="AC132" s="43"/>
    </row>
    <row r="133" spans="1:29" s="132" customFormat="1" ht="90" x14ac:dyDescent="0.25">
      <c r="A133" s="170">
        <f>Babosdöbréte!A42</f>
        <v>31</v>
      </c>
      <c r="B133" s="189"/>
      <c r="C133" s="189" t="str">
        <f>Babosdöbréte!C42</f>
        <v>Babosdöbréte</v>
      </c>
      <c r="D133" s="189" t="str">
        <f>Babosdöbréte!D42</f>
        <v>vezeték kiváltás, rekonstrukció, felújítás</v>
      </c>
      <c r="E133" s="189" t="str">
        <f>Babosdöbréte!E42</f>
        <v xml:space="preserve">A vezeték állapota anyaga, kora, minősége miatt nem megfelelő, elavult. </v>
      </c>
      <c r="F133" s="189" t="str">
        <f>Babosdöbréte!F42</f>
        <v>A vezeték elavult műszaki állapota miatt gyakoriak a csőtörések.</v>
      </c>
      <c r="G133" s="189" t="str">
        <f>Babosdöbréte!G42</f>
        <v>A vízvezeték kiváltás a vízigények figyelembevételével megfelelő átmérőjű és anyagú hálózatot kapunk.</v>
      </c>
      <c r="H133" s="189"/>
      <c r="I133" s="170" t="str">
        <f>Babosdöbréte!I42</f>
        <v>Babosdöbréte</v>
      </c>
      <c r="J133" s="134">
        <f>SUM(O133:AC133)</f>
        <v>3179</v>
      </c>
      <c r="K133" s="171"/>
      <c r="L133" s="194">
        <f>Babosdöbréte!L42</f>
        <v>44927</v>
      </c>
      <c r="M133" s="194">
        <f>Babosdöbréte!M42</f>
        <v>46387</v>
      </c>
      <c r="N133" s="171" t="str">
        <f>Babosdöbréte!N42</f>
        <v>közép</v>
      </c>
      <c r="O133" s="253"/>
      <c r="P133" s="47">
        <f>Babosdöbréte!P42</f>
        <v>1016</v>
      </c>
      <c r="Q133" s="47"/>
      <c r="R133" s="47">
        <f>Babosdöbréte!R42</f>
        <v>1449</v>
      </c>
      <c r="S133" s="47">
        <f>Babosdöbréte!S42</f>
        <v>714</v>
      </c>
      <c r="T133" s="42"/>
      <c r="U133" s="42"/>
      <c r="V133" s="42"/>
      <c r="W133" s="42"/>
      <c r="X133" s="42"/>
      <c r="Y133" s="42"/>
      <c r="Z133" s="42"/>
      <c r="AA133" s="42"/>
      <c r="AB133" s="42"/>
      <c r="AC133" s="43"/>
    </row>
    <row r="134" spans="1:29" s="83" customFormat="1" ht="90" x14ac:dyDescent="0.25">
      <c r="A134" s="394">
        <f>Csatár!A42</f>
        <v>0</v>
      </c>
      <c r="B134" s="75"/>
      <c r="C134" s="189" t="str">
        <f>Csatár!C42</f>
        <v>Csatár Kossuth u. I. ütem</v>
      </c>
      <c r="D134" s="189" t="str">
        <f>Csatár!D42</f>
        <v>vezeték kiváltás, rekonstrukció, felújítás</v>
      </c>
      <c r="E134" s="189" t="str">
        <f>Csatár!E42</f>
        <v xml:space="preserve">A vezeték állapota anyaga, kora, minősége miatt nem megfelelő, elavult. </v>
      </c>
      <c r="F134" s="189" t="str">
        <f>Csatár!F42</f>
        <v>A vezeték elavult műszaki állapota miatt gyakoriak a csőtörések</v>
      </c>
      <c r="G134" s="189" t="str">
        <f>Csatár!G42</f>
        <v>A vízvezeték kiváltás, a vízigények figyelembevételével megfelelő átmérőjű és anyagú hálózatot kapunk.</v>
      </c>
      <c r="H134" s="189"/>
      <c r="I134" s="170" t="str">
        <f>Csatár!I42</f>
        <v>Csatár</v>
      </c>
      <c r="J134" s="134">
        <f>SUM(O134:AC134)</f>
        <v>3884</v>
      </c>
      <c r="K134" s="171"/>
      <c r="L134" s="194">
        <f>Csatár!L42</f>
        <v>44927</v>
      </c>
      <c r="M134" s="194">
        <f>Csatár!M42</f>
        <v>46387</v>
      </c>
      <c r="N134" s="171" t="str">
        <f>Csatár!N42</f>
        <v>közép</v>
      </c>
      <c r="O134" s="41"/>
      <c r="P134" s="2">
        <f>Csatár!P42</f>
        <v>971</v>
      </c>
      <c r="Q134" s="33">
        <f>Csatár!Q42</f>
        <v>971</v>
      </c>
      <c r="R134" s="2">
        <f>Csatár!R42</f>
        <v>971</v>
      </c>
      <c r="S134" s="2">
        <f>Csatár!S42</f>
        <v>971</v>
      </c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s="83" customFormat="1" ht="90" x14ac:dyDescent="0.25">
      <c r="A135" s="395"/>
      <c r="B135" s="75"/>
      <c r="C135" s="189" t="str">
        <f>Csatár!C43</f>
        <v>Csatár Kossuth u. II. ütem</v>
      </c>
      <c r="D135" s="189" t="str">
        <f>Csatár!D43</f>
        <v>vezeték kiváltás, rekonstrukció, felújítás</v>
      </c>
      <c r="E135" s="189" t="str">
        <f>Csatár!E43</f>
        <v xml:space="preserve">A vezeték állapota anyaga, kora, minősége miatt nem megfelelő, elavult. </v>
      </c>
      <c r="F135" s="189" t="str">
        <f>Csatár!F43</f>
        <v>A vezeték elavult műszaki állapota miatt gyakoriak a csőtörések</v>
      </c>
      <c r="G135" s="189" t="str">
        <f>Csatár!G43</f>
        <v>A vízvezeték kiváltás, a vízigények figyelembevételével megfelelő átmérőjű és anyagú hálózatot kapunk.</v>
      </c>
      <c r="H135" s="189"/>
      <c r="I135" s="170" t="str">
        <f>Csatár!I43</f>
        <v>Csatár</v>
      </c>
      <c r="J135" s="134">
        <f>SUM(O135:AC135)</f>
        <v>971</v>
      </c>
      <c r="K135" s="171"/>
      <c r="L135" s="194">
        <f>Csatár!L43</f>
        <v>46388</v>
      </c>
      <c r="M135" s="194">
        <f>Csatár!M43</f>
        <v>46752</v>
      </c>
      <c r="N135" s="171" t="str">
        <f>Csatár!N43</f>
        <v>hosszú</v>
      </c>
      <c r="O135" s="41"/>
      <c r="P135" s="2"/>
      <c r="Q135" s="289"/>
      <c r="R135" s="2"/>
      <c r="S135" s="2"/>
      <c r="T135" s="3">
        <f>Csatár!T43</f>
        <v>971</v>
      </c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s="83" customFormat="1" ht="90" x14ac:dyDescent="0.25">
      <c r="A136" s="170">
        <f>Hagyárosbörönd!A42</f>
        <v>0</v>
      </c>
      <c r="B136" s="189"/>
      <c r="C136" s="189" t="str">
        <f>Hagyárosbörönd!C42</f>
        <v>Hagyárosbörönd</v>
      </c>
      <c r="D136" s="189" t="str">
        <f>Hagyárosbörönd!D42</f>
        <v>tűzcsap építés, csere</v>
      </c>
      <c r="E136" s="189" t="str">
        <f>Hagyárosbörönd!E42</f>
        <v xml:space="preserve">A szerelvény állapota anyaga, kora, minősége miatt nem megfelelő, elavult. </v>
      </c>
      <c r="F136" s="189" t="str">
        <f>Hagyárosbörönd!F42</f>
        <v>A vezeték elavult műszaki állapota miatt gyakoriak a csőtörések</v>
      </c>
      <c r="G136" s="189" t="str">
        <f>Hagyárosbörönd!G42</f>
        <v>A szerelvény kiváltás, a vízigények figyelembevételével megfelelő átmérőjű és anyagú hálózatot kapunk.</v>
      </c>
      <c r="H136" s="189"/>
      <c r="I136" s="170" t="str">
        <f>Hagyárosbörönd!I42</f>
        <v>Hagyárosbörönd</v>
      </c>
      <c r="J136" s="134">
        <f t="shared" si="7"/>
        <v>600</v>
      </c>
      <c r="K136" s="171"/>
      <c r="L136" s="194">
        <f>Hagyárosbörönd!L42</f>
        <v>44927</v>
      </c>
      <c r="M136" s="194">
        <f>Hagyárosbörönd!M42</f>
        <v>45291</v>
      </c>
      <c r="N136" s="171" t="str">
        <f>Hagyárosbörönd!N42</f>
        <v>közép</v>
      </c>
      <c r="O136" s="1"/>
      <c r="P136" s="33">
        <f>Hagyárosbörönd!P42</f>
        <v>600</v>
      </c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83" customFormat="1" ht="90" x14ac:dyDescent="0.25">
      <c r="A137" s="170">
        <f>Hottó!A42</f>
        <v>0</v>
      </c>
      <c r="B137" s="189"/>
      <c r="C137" s="189" t="str">
        <f>Hottó!C42</f>
        <v>Hottó</v>
      </c>
      <c r="D137" s="189" t="str">
        <f>Hottó!D42</f>
        <v>vezeték kiváltás, rekonstrukció, felújítás</v>
      </c>
      <c r="E137" s="189" t="str">
        <f>Hottó!E42</f>
        <v xml:space="preserve">A vezeték állapota anyaga, kora, minősége miatt nem megfelelő, elavult. </v>
      </c>
      <c r="F137" s="189" t="str">
        <f>Hottó!F42</f>
        <v>A vezeték elavult műszaki állapota miatt gyakoriak a csőtörések.</v>
      </c>
      <c r="G137" s="189" t="str">
        <f>Hottó!G42</f>
        <v>A vízvezeték kiváltás a vízigények figyelembevételével megfelelő átmérőjű és anyagú hálózatot kapunk.</v>
      </c>
      <c r="H137" s="189"/>
      <c r="I137" s="170" t="str">
        <f>Hottó!I42</f>
        <v>Hottó</v>
      </c>
      <c r="J137" s="134">
        <f>SUM(O137:AC137)</f>
        <v>965</v>
      </c>
      <c r="K137" s="171"/>
      <c r="L137" s="81">
        <f>Hottó!L42</f>
        <v>44927</v>
      </c>
      <c r="M137" s="81">
        <f>Hottó!M42</f>
        <v>45291</v>
      </c>
      <c r="N137" s="171" t="str">
        <f>Hottó!N42</f>
        <v>közép</v>
      </c>
      <c r="O137" s="253"/>
      <c r="P137" s="47">
        <f>Hottó!P42</f>
        <v>965</v>
      </c>
      <c r="Q137" s="2"/>
      <c r="R137" s="2"/>
      <c r="S137" s="2"/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83" customFormat="1" ht="90" x14ac:dyDescent="0.25">
      <c r="A138" s="170">
        <f>Kávás!A42</f>
        <v>0</v>
      </c>
      <c r="B138" s="189"/>
      <c r="C138" s="189" t="str">
        <f>Kávás!C42</f>
        <v>Kávás</v>
      </c>
      <c r="D138" s="189" t="str">
        <f>Kávás!D42</f>
        <v>tűzcsap építés, csere</v>
      </c>
      <c r="E138" s="189" t="str">
        <f>Kávás!E42</f>
        <v xml:space="preserve">A szerelvény állapota anyaga, kora, minősége miatt nem megfelelő, elavult. </v>
      </c>
      <c r="F138" s="189" t="str">
        <f>Kávás!F42</f>
        <v>A szerelvény elavult műszaki állapota miatt gyakoriak a csőtörések</v>
      </c>
      <c r="G138" s="189" t="str">
        <f>Kávás!G42</f>
        <v>A szerelvény kiváltás, a vízigények figyelembevételével megfelelő átmérőjű és anyagú hálózatot kapunk.</v>
      </c>
      <c r="H138" s="189"/>
      <c r="I138" s="170" t="str">
        <f>Kávás!I42</f>
        <v>Kávás</v>
      </c>
      <c r="J138" s="134">
        <f t="shared" si="7"/>
        <v>762</v>
      </c>
      <c r="K138" s="171"/>
      <c r="L138" s="194">
        <f>Kávás!L42</f>
        <v>44927</v>
      </c>
      <c r="M138" s="194">
        <f>Kávás!M42</f>
        <v>45291</v>
      </c>
      <c r="N138" s="171" t="str">
        <f>Kávás!N42</f>
        <v>közép</v>
      </c>
      <c r="O138" s="1"/>
      <c r="P138" s="33">
        <f>Kávás!P42</f>
        <v>762</v>
      </c>
      <c r="Q138" s="2"/>
      <c r="R138" s="2"/>
      <c r="S138" s="2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83" customFormat="1" ht="90" x14ac:dyDescent="0.25">
      <c r="A139" s="170">
        <f>Kispáli!A43</f>
        <v>0</v>
      </c>
      <c r="B139" s="189"/>
      <c r="C139" s="189" t="str">
        <f>Kispáli!C43</f>
        <v>Kispáli</v>
      </c>
      <c r="D139" s="189" t="str">
        <f>Kispáli!D43</f>
        <v>bekötéscsere</v>
      </c>
      <c r="E139" s="189" t="str">
        <f>Kispáli!E43</f>
        <v>A vezeték állapota anyaga, kora, minősége miatt nem megfelelő, elavult.</v>
      </c>
      <c r="F139" s="189" t="str">
        <f>Kispáli!F43</f>
        <v>A bekötővezeték anyaga vízbiztonsági kockázatot rejt magában, illetve nagyobb a valószínűsége a meghibásodásnak.</v>
      </c>
      <c r="G139" s="189" t="str">
        <f>Kispáli!G43</f>
        <v>A vízvezeték kiváltás, a vízigények figyelembevételével megfelelő átmérőjű és anyagú hálózatot kapunk.</v>
      </c>
      <c r="H139" s="189"/>
      <c r="I139" s="170" t="str">
        <f>Kispáli!I43</f>
        <v>Kispáli</v>
      </c>
      <c r="J139" s="134">
        <f t="shared" si="7"/>
        <v>4124</v>
      </c>
      <c r="K139" s="171"/>
      <c r="L139" s="194">
        <f>Kispáli!L43</f>
        <v>44927</v>
      </c>
      <c r="M139" s="194">
        <f>Kispáli!M43</f>
        <v>46387</v>
      </c>
      <c r="N139" s="171" t="str">
        <f>Kispáli!N43</f>
        <v>közép</v>
      </c>
      <c r="O139" s="1"/>
      <c r="P139" s="2">
        <f>Kispáli!P43</f>
        <v>1031</v>
      </c>
      <c r="Q139" s="2">
        <f>Kispáli!Q43</f>
        <v>1031</v>
      </c>
      <c r="R139" s="2">
        <f>Kispáli!R43</f>
        <v>1031</v>
      </c>
      <c r="S139" s="2">
        <f>Kispáli!S43</f>
        <v>1031</v>
      </c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83" customFormat="1" ht="90" x14ac:dyDescent="0.25">
      <c r="A140" s="394">
        <f>Milejszeg!A42</f>
        <v>0</v>
      </c>
      <c r="B140" s="189"/>
      <c r="C140" s="189" t="str">
        <f>Milejszeg!C42</f>
        <v>Milejszeg - Pálfiszeg</v>
      </c>
      <c r="D140" s="189" t="str">
        <f>Milejszeg!D42</f>
        <v>gerincvezeték csere (NA100 840 fm)</v>
      </c>
      <c r="E140" s="189" t="str">
        <f>Milejszeg!E42</f>
        <v xml:space="preserve">A vezeték állapota anyaga, kora, minősége miatt nem megfelelő, elavult. </v>
      </c>
      <c r="F140" s="189" t="str">
        <f>Milejszeg!F42</f>
        <v xml:space="preserve">A bekötővezeték anyaga vízbiztonsági kockázatot rejt magában, illetve nagyobb a valószínűsége a meghibásodásnak. </v>
      </c>
      <c r="G140" s="189" t="str">
        <f>Milejszeg!G42</f>
        <v>A vízvezeték kiváltás, a vízigények figyelembevételével megfelelő átmérőjű és anyagú hálózatot kapunk.</v>
      </c>
      <c r="H140" s="189"/>
      <c r="I140" s="170" t="str">
        <f>Milejszeg!I42</f>
        <v>Milejszeg</v>
      </c>
      <c r="J140" s="134">
        <f t="shared" si="7"/>
        <v>7200</v>
      </c>
      <c r="K140" s="171"/>
      <c r="L140" s="194">
        <f>Milejszeg!L42</f>
        <v>44927</v>
      </c>
      <c r="M140" s="194">
        <f>Milejszeg!M42</f>
        <v>46387</v>
      </c>
      <c r="N140" s="171" t="str">
        <f>Milejszeg!N42</f>
        <v>közép</v>
      </c>
      <c r="O140" s="1"/>
      <c r="P140" s="33">
        <f>Milejszeg!P42</f>
        <v>1800</v>
      </c>
      <c r="Q140" s="33">
        <f>Milejszeg!Q42</f>
        <v>1800</v>
      </c>
      <c r="R140" s="33">
        <f>Milejszeg!R42</f>
        <v>1800</v>
      </c>
      <c r="S140" s="33">
        <f>Milejszeg!S42</f>
        <v>1800</v>
      </c>
      <c r="T140" s="42"/>
      <c r="U140" s="42"/>
      <c r="V140" s="42"/>
      <c r="W140" s="42"/>
      <c r="X140" s="42"/>
      <c r="Y140" s="42"/>
      <c r="Z140" s="42"/>
      <c r="AA140" s="42"/>
      <c r="AB140" s="42"/>
      <c r="AC140" s="43"/>
    </row>
    <row r="141" spans="1:29" s="83" customFormat="1" ht="90" x14ac:dyDescent="0.25">
      <c r="A141" s="395"/>
      <c r="B141" s="189"/>
      <c r="C141" s="189" t="str">
        <f>Milejszeg!C43</f>
        <v>Milejszeg - Pálfiszeg</v>
      </c>
      <c r="D141" s="189" t="str">
        <f>Milejszeg!D43</f>
        <v>gerincvezeték csere (NA100 840 fm)</v>
      </c>
      <c r="E141" s="189" t="str">
        <f>Milejszeg!E43</f>
        <v xml:space="preserve">A vezeték állapota anyaga, kora, minősége miatt nem megfelelő, elavult. </v>
      </c>
      <c r="F141" s="189" t="str">
        <f>Milejszeg!F43</f>
        <v xml:space="preserve">A bekötővezeték anyaga vízbiztonsági kockázatot rejt magában, illetve nagyobb a valószínűsége a meghibásodásnak. </v>
      </c>
      <c r="G141" s="189" t="str">
        <f>Milejszeg!G43</f>
        <v>A vízvezeték kiváltás, a vízigények figyelembevételével megfelelő átmérőjű és anyagú hálózatot kapunk.</v>
      </c>
      <c r="H141" s="189"/>
      <c r="I141" s="170" t="str">
        <f>Milejszeg!I43</f>
        <v>Milejszeg</v>
      </c>
      <c r="J141" s="134">
        <f t="shared" si="7"/>
        <v>20000</v>
      </c>
      <c r="K141" s="171"/>
      <c r="L141" s="194">
        <f>Milejszeg!L43</f>
        <v>46388</v>
      </c>
      <c r="M141" s="194">
        <f>Milejszeg!M43</f>
        <v>50040</v>
      </c>
      <c r="N141" s="171" t="str">
        <f>Milejszeg!N43</f>
        <v>hosszú</v>
      </c>
      <c r="O141" s="1"/>
      <c r="P141" s="33"/>
      <c r="Q141" s="33"/>
      <c r="R141" s="33"/>
      <c r="S141" s="33"/>
      <c r="T141" s="42">
        <f>Milejszeg!T43</f>
        <v>2000</v>
      </c>
      <c r="U141" s="42">
        <f>Milejszeg!U43</f>
        <v>2000</v>
      </c>
      <c r="V141" s="42">
        <f>Milejszeg!V43</f>
        <v>2000</v>
      </c>
      <c r="W141" s="42">
        <f>Milejszeg!W43</f>
        <v>2000</v>
      </c>
      <c r="X141" s="42">
        <f>Milejszeg!X43</f>
        <v>2000</v>
      </c>
      <c r="Y141" s="42">
        <f>Milejszeg!Y43</f>
        <v>2000</v>
      </c>
      <c r="Z141" s="42">
        <f>Milejszeg!Z43</f>
        <v>2000</v>
      </c>
      <c r="AA141" s="42">
        <f>Milejszeg!AA43</f>
        <v>2000</v>
      </c>
      <c r="AB141" s="42">
        <f>Milejszeg!AB43</f>
        <v>2000</v>
      </c>
      <c r="AC141" s="43">
        <f>Milejszeg!AC43</f>
        <v>2000</v>
      </c>
    </row>
    <row r="142" spans="1:29" s="132" customFormat="1" ht="90" x14ac:dyDescent="0.25">
      <c r="A142" s="170">
        <f>Nagypáli!A44</f>
        <v>0</v>
      </c>
      <c r="B142" s="189"/>
      <c r="C142" s="189" t="str">
        <f>Nagypáli!C44</f>
        <v>Nagypáli</v>
      </c>
      <c r="D142" s="189" t="str">
        <f>Nagypáli!D44</f>
        <v>bekötéscsere</v>
      </c>
      <c r="E142" s="189" t="str">
        <f>Nagypáli!E44</f>
        <v>A vezeték állapota anyaga, kora, minősége miatt nem megfelelő, elavult.</v>
      </c>
      <c r="F142" s="189" t="str">
        <f>Nagypáli!F44</f>
        <v>A vezeték elavult műszaki állapota miatt gyakoriak a csőtörések.</v>
      </c>
      <c r="G142" s="189" t="str">
        <f>Nagypáli!G44</f>
        <v>A vízvezeték kiváltás, a vízigények figyelembevételével megfelelő átmérőjű és anyagú hálózatot kapunk.</v>
      </c>
      <c r="H142" s="189"/>
      <c r="I142" s="170" t="str">
        <f>Nagypáli!I44</f>
        <v>Nagypáli</v>
      </c>
      <c r="J142" s="134">
        <f>SUM(O142:AC142)</f>
        <v>2348</v>
      </c>
      <c r="K142" s="171"/>
      <c r="L142" s="194">
        <f>Nagypáli!L44</f>
        <v>44927</v>
      </c>
      <c r="M142" s="194">
        <f>Nagypáli!M44</f>
        <v>46387</v>
      </c>
      <c r="N142" s="171" t="str">
        <f>Nagypáli!N44</f>
        <v>közép</v>
      </c>
      <c r="O142" s="41"/>
      <c r="P142" s="33">
        <f>Nagypáli!P44</f>
        <v>587</v>
      </c>
      <c r="Q142" s="33">
        <f>Nagypáli!Q44</f>
        <v>587</v>
      </c>
      <c r="R142" s="33">
        <f>Nagypáli!R44</f>
        <v>587</v>
      </c>
      <c r="S142" s="33">
        <f>Nagypáli!S44</f>
        <v>587</v>
      </c>
      <c r="T142" s="42"/>
      <c r="U142" s="42"/>
      <c r="V142" s="42"/>
      <c r="W142" s="42"/>
      <c r="X142" s="42"/>
      <c r="Y142" s="42"/>
      <c r="Z142" s="42"/>
      <c r="AA142" s="42"/>
      <c r="AB142" s="42"/>
      <c r="AC142" s="43"/>
    </row>
    <row r="143" spans="1:29" s="83" customFormat="1" ht="90" x14ac:dyDescent="0.25">
      <c r="A143" s="170">
        <f>Sárhida!A43</f>
        <v>0</v>
      </c>
      <c r="B143" s="189"/>
      <c r="C143" s="189" t="str">
        <f>Sárhida!C43</f>
        <v>Sárhida</v>
      </c>
      <c r="D143" s="189" t="str">
        <f>Sárhida!D43</f>
        <v>bekötéscsere</v>
      </c>
      <c r="E143" s="189" t="str">
        <f>Sárhida!E43</f>
        <v xml:space="preserve">A vezeték állapota anyaga, kora, minősége miatt nem megfelelő, elavult. </v>
      </c>
      <c r="F143" s="189" t="str">
        <f>Sárhida!F43</f>
        <v>A bekötővezeték anyaga vízbiztonsági kockázatot rejt magában, illetve nagyobb a valószínűsége a meghibásodásnak.</v>
      </c>
      <c r="G143" s="189" t="str">
        <f>Sárhida!G43</f>
        <v>A vízvezeték kiváltás a vízigények figyelembevételével megfelelő átmérőjű és anyagú hálózatot kapunk.</v>
      </c>
      <c r="H143" s="189"/>
      <c r="I143" s="170" t="str">
        <f>Sárhida!I43</f>
        <v>Sárhida</v>
      </c>
      <c r="J143" s="134">
        <f>SUM(O143:AC143)</f>
        <v>2500</v>
      </c>
      <c r="K143" s="171"/>
      <c r="L143" s="194">
        <f>Sárhida!L43</f>
        <v>44927</v>
      </c>
      <c r="M143" s="194">
        <f>Sárhida!M43</f>
        <v>46387</v>
      </c>
      <c r="N143" s="171" t="str">
        <f>Sárhida!N43</f>
        <v>közép</v>
      </c>
      <c r="O143" s="1"/>
      <c r="P143" s="2">
        <f>Sárhida!P43</f>
        <v>600</v>
      </c>
      <c r="Q143" s="2">
        <f>Sárhida!Q43</f>
        <v>600</v>
      </c>
      <c r="R143" s="2">
        <f>Sárhida!R43</f>
        <v>650</v>
      </c>
      <c r="S143" s="2">
        <f>Sárhida!S43</f>
        <v>650</v>
      </c>
      <c r="T143" s="3"/>
      <c r="U143" s="3"/>
      <c r="V143" s="3"/>
      <c r="W143" s="3"/>
      <c r="X143" s="3"/>
      <c r="Y143" s="3"/>
      <c r="Z143" s="3"/>
      <c r="AA143" s="3"/>
      <c r="AB143" s="3"/>
      <c r="AC143" s="4"/>
    </row>
    <row r="144" spans="1:29" s="83" customFormat="1" ht="90" x14ac:dyDescent="0.25">
      <c r="A144" s="170">
        <f>Sárhida!A44</f>
        <v>0</v>
      </c>
      <c r="B144" s="189"/>
      <c r="C144" s="189" t="str">
        <f>Sárhida!C44</f>
        <v>Sárhida</v>
      </c>
      <c r="D144" s="189" t="str">
        <f>Sárhida!D44</f>
        <v>vezeték kiváltás, rekonstrukció, felújítás</v>
      </c>
      <c r="E144" s="189" t="str">
        <f>Sárhida!E44</f>
        <v xml:space="preserve">A vezeték állapota anyaga, kora, minősége miatt nem megfelelő, elavult. </v>
      </c>
      <c r="F144" s="189" t="str">
        <f>Sárhida!F44</f>
        <v>A vezeték anyaga vízbiztonsági kockázatot rejt magában, illetve nagyobb a valószínűsége a meghibásodásnak.</v>
      </c>
      <c r="G144" s="189" t="str">
        <f>Sárhida!G44</f>
        <v>A vízvezeték kiváltás a vízigények figyelembevételével megfelelő átmérőjű és anyagú hálózatot kapunk.</v>
      </c>
      <c r="H144" s="189"/>
      <c r="I144" s="170" t="str">
        <f>Sárhida!I44</f>
        <v>Sárhida</v>
      </c>
      <c r="J144" s="134">
        <f t="shared" si="7"/>
        <v>14744</v>
      </c>
      <c r="K144" s="171"/>
      <c r="L144" s="194">
        <f>Sárhida!L44</f>
        <v>44927</v>
      </c>
      <c r="M144" s="194">
        <f>Sárhida!M44</f>
        <v>46387</v>
      </c>
      <c r="N144" s="171" t="str">
        <f>Sárhida!N44</f>
        <v>közép</v>
      </c>
      <c r="O144" s="1"/>
      <c r="P144" s="2">
        <f>Sárhida!P44</f>
        <v>3686</v>
      </c>
      <c r="Q144" s="2">
        <f>Sárhida!Q44</f>
        <v>3686</v>
      </c>
      <c r="R144" s="2">
        <f>Sárhida!R44</f>
        <v>3686</v>
      </c>
      <c r="S144" s="2">
        <f>Sárhida!S44</f>
        <v>3686</v>
      </c>
      <c r="T144" s="3"/>
      <c r="U144" s="3"/>
      <c r="V144" s="3"/>
      <c r="W144" s="3"/>
      <c r="X144" s="3"/>
      <c r="Y144" s="3"/>
      <c r="Z144" s="3"/>
      <c r="AA144" s="3"/>
      <c r="AB144" s="3"/>
      <c r="AC144" s="4"/>
    </row>
    <row r="145" spans="1:29" s="132" customFormat="1" ht="90" x14ac:dyDescent="0.25">
      <c r="A145" s="170">
        <f>Teskánd!A44</f>
        <v>0</v>
      </c>
      <c r="B145" s="189"/>
      <c r="C145" s="189" t="str">
        <f>Teskánd!C44</f>
        <v>Teskánd</v>
      </c>
      <c r="D145" s="189" t="str">
        <f>Teskánd!D44</f>
        <v>bekötéscsere</v>
      </c>
      <c r="E145" s="189" t="str">
        <f>Teskánd!E44</f>
        <v xml:space="preserve">A vezeték állapota anyaga, kora, minősége miatt nem megfelelő, elavult. </v>
      </c>
      <c r="F145" s="189" t="str">
        <f>Teskánd!F44</f>
        <v>A bekötővezeték anyaga vízbiztonsági kockázatot rejt magában, illetve nagyobb a valószínűsége a meghibásodásnak.</v>
      </c>
      <c r="G145" s="189" t="str">
        <f>Teskánd!G44</f>
        <v>A vízvezeték kiváltás a vízigények figyelembevételével megfelelő átmérőjű és anyagú hálózatot kapunk.</v>
      </c>
      <c r="H145" s="189"/>
      <c r="I145" s="170" t="str">
        <f>Teskánd!I44</f>
        <v>Teskánd</v>
      </c>
      <c r="J145" s="134">
        <f t="shared" si="7"/>
        <v>3932</v>
      </c>
      <c r="K145" s="171"/>
      <c r="L145" s="194">
        <f>Teskánd!L44</f>
        <v>44927</v>
      </c>
      <c r="M145" s="194">
        <f>Teskánd!M44</f>
        <v>46022</v>
      </c>
      <c r="N145" s="171" t="str">
        <f>Teskánd!N44</f>
        <v>közép</v>
      </c>
      <c r="O145" s="41"/>
      <c r="P145" s="33">
        <f>Teskánd!P44</f>
        <v>1299</v>
      </c>
      <c r="Q145" s="33">
        <f>Teskánd!Q44</f>
        <v>1330</v>
      </c>
      <c r="R145" s="33">
        <f>Teskánd!R44</f>
        <v>1303</v>
      </c>
      <c r="S145" s="33"/>
      <c r="T145" s="42"/>
      <c r="U145" s="42"/>
      <c r="V145" s="42"/>
      <c r="W145" s="42"/>
      <c r="X145" s="42"/>
      <c r="Y145" s="42"/>
      <c r="Z145" s="42"/>
      <c r="AA145" s="42"/>
      <c r="AB145" s="42"/>
      <c r="AC145" s="43"/>
    </row>
    <row r="146" spans="1:29" s="132" customFormat="1" ht="90" x14ac:dyDescent="0.25">
      <c r="A146" s="170">
        <f>Teskánd!A45</f>
        <v>0</v>
      </c>
      <c r="B146" s="189"/>
      <c r="C146" s="189" t="str">
        <f>Teskánd!C45</f>
        <v>Teskánd</v>
      </c>
      <c r="D146" s="189" t="str">
        <f>Teskánd!D45</f>
        <v>tűzcsap építés, csere</v>
      </c>
      <c r="E146" s="189" t="str">
        <f>Teskánd!E45</f>
        <v xml:space="preserve">A szerelvény állapota anyaga, kora, minősége miatt nem megfelelő, elavult. </v>
      </c>
      <c r="F146" s="189" t="str">
        <f>Teskánd!F45</f>
        <v>A szerelvény elavult műszaki állapota miatt gyakoriak a csőtörések.</v>
      </c>
      <c r="G146" s="189" t="str">
        <f>Teskánd!G45</f>
        <v>A szerelvény kiváltás a vízigények figyelembevételével megfelelő átmérőjű és anyagú hálózatot kapunk.</v>
      </c>
      <c r="H146" s="189"/>
      <c r="I146" s="170" t="str">
        <f>Teskánd!I45</f>
        <v>Teskánd</v>
      </c>
      <c r="J146" s="134">
        <f t="shared" si="7"/>
        <v>1800</v>
      </c>
      <c r="K146" s="171"/>
      <c r="L146" s="194">
        <f>Teskánd!L45</f>
        <v>44927</v>
      </c>
      <c r="M146" s="194">
        <f>Teskánd!M45</f>
        <v>46022</v>
      </c>
      <c r="N146" s="171" t="str">
        <f>Teskánd!N45</f>
        <v>közép</v>
      </c>
      <c r="O146" s="41"/>
      <c r="P146" s="33">
        <f>Teskánd!P45</f>
        <v>600</v>
      </c>
      <c r="Q146" s="33">
        <f>Teskánd!Q45</f>
        <v>600</v>
      </c>
      <c r="R146" s="33">
        <f>Teskánd!R45</f>
        <v>600</v>
      </c>
      <c r="S146" s="33"/>
      <c r="T146" s="42"/>
      <c r="U146" s="42"/>
      <c r="V146" s="42"/>
      <c r="W146" s="42"/>
      <c r="X146" s="42"/>
      <c r="Y146" s="42"/>
      <c r="Z146" s="42"/>
      <c r="AA146" s="42"/>
      <c r="AB146" s="42"/>
      <c r="AC146" s="43"/>
    </row>
    <row r="147" spans="1:29" s="83" customFormat="1" ht="90" x14ac:dyDescent="0.25">
      <c r="A147" s="170">
        <f>Zalaboldogfa!A42</f>
        <v>43</v>
      </c>
      <c r="B147" s="189"/>
      <c r="C147" s="189" t="str">
        <f>Zalaboldogfa!C42</f>
        <v>Zalaboldogfa</v>
      </c>
      <c r="D147" s="189" t="str">
        <f>Zalaboldogfa!D42</f>
        <v>tűzcsap építés, csere</v>
      </c>
      <c r="E147" s="189" t="str">
        <f>Zalaboldogfa!E42</f>
        <v xml:space="preserve">A szerelvény állapota anyaga, kora, minősége miatt nem megfelelő, elavult. </v>
      </c>
      <c r="F147" s="189" t="str">
        <f>Zalaboldogfa!F42</f>
        <v>A vezeték elavult műszaki állapota miatt gyakoriak a csőtörések</v>
      </c>
      <c r="G147" s="189" t="str">
        <f>Zalaboldogfa!G42</f>
        <v>A szerelvény kiváltás, a vízigények figyelembevételével megfelelő átmérőjű és anyagú hálózatot kapunk.</v>
      </c>
      <c r="H147" s="189"/>
      <c r="I147" s="170" t="str">
        <f>Zalaboldogfa!I42</f>
        <v>Zalaboldogfa</v>
      </c>
      <c r="J147" s="134">
        <f t="shared" si="7"/>
        <v>762</v>
      </c>
      <c r="K147" s="171"/>
      <c r="L147" s="194">
        <f>Zalaboldogfa!L42</f>
        <v>44927</v>
      </c>
      <c r="M147" s="194">
        <f>Zalaboldogfa!M42</f>
        <v>45291</v>
      </c>
      <c r="N147" s="171" t="str">
        <f>Zalaboldogfa!N42</f>
        <v>közép</v>
      </c>
      <c r="O147" s="1"/>
      <c r="P147" s="33">
        <f>Zalaboldogfa!P42</f>
        <v>762</v>
      </c>
      <c r="Q147" s="2"/>
      <c r="R147" s="2"/>
      <c r="S147" s="2"/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83" customFormat="1" ht="90" x14ac:dyDescent="0.25">
      <c r="A148" s="170">
        <f>Zalaszentgyörgy!A44</f>
        <v>0</v>
      </c>
      <c r="B148" s="189"/>
      <c r="C148" s="189" t="str">
        <f>Zalaszentgyörgy!C44</f>
        <v>Zalaszentgyörgy</v>
      </c>
      <c r="D148" s="189" t="str">
        <f>Zalaszentgyörgy!D44</f>
        <v>tűzcsap építés, csere</v>
      </c>
      <c r="E148" s="189" t="str">
        <f>Zalaszentgyörgy!E44</f>
        <v xml:space="preserve">A szerelvény állapota anyaga, kora, minősége miatt nem megfelelő, elavult. </v>
      </c>
      <c r="F148" s="189" t="str">
        <f>Zalaszentgyörgy!F44</f>
        <v>A vezeték elavult műszaki állapota miatt gyakoriak a csőtörések</v>
      </c>
      <c r="G148" s="189" t="str">
        <f>Zalaszentgyörgy!G44</f>
        <v>A szerelvény kiváltás, a vízigények figyelembevételével megfelelő átmérőjű és anyagú hálózatot kapunk.</v>
      </c>
      <c r="H148" s="189"/>
      <c r="I148" s="170" t="str">
        <f>Zalaszentgyörgy!I44</f>
        <v>Zalaszentgyörgy</v>
      </c>
      <c r="J148" s="134">
        <f t="shared" si="7"/>
        <v>762</v>
      </c>
      <c r="K148" s="171"/>
      <c r="L148" s="194">
        <f>Zalaszentgyörgy!L44</f>
        <v>44927</v>
      </c>
      <c r="M148" s="194">
        <f>Zalaszentgyörgy!M44</f>
        <v>45291</v>
      </c>
      <c r="N148" s="171" t="str">
        <f>Zalaszentgyörgy!N44</f>
        <v>közép</v>
      </c>
      <c r="O148" s="1"/>
      <c r="P148" s="33">
        <f>Zalaszentgyörgy!P44</f>
        <v>762</v>
      </c>
      <c r="Q148" s="2"/>
      <c r="R148" s="2"/>
      <c r="S148" s="2"/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132" customFormat="1" ht="90" x14ac:dyDescent="0.25">
      <c r="A149" s="170">
        <f>Nagypáli!A45</f>
        <v>0</v>
      </c>
      <c r="B149" s="189"/>
      <c r="C149" s="189" t="str">
        <f>Nagypáli!C45</f>
        <v>Nagypáli</v>
      </c>
      <c r="D149" s="189" t="str">
        <f>Nagypáli!D45</f>
        <v>tűzcsap építés, csere</v>
      </c>
      <c r="E149" s="189" t="str">
        <f>Nagypáli!E45</f>
        <v>A vezeték állapota anyaga, kora, minősége miatt nem megfelelő, elavult.</v>
      </c>
      <c r="F149" s="189" t="str">
        <f>Nagypáli!F45</f>
        <v>A bekötővezeték anyaga vízbiztonsági kockázatot rejt magában, illetve nagyobb a valószínűsége a meghibásodásnak.</v>
      </c>
      <c r="G149" s="189" t="str">
        <f>Nagypáli!G45</f>
        <v>A vízvezeték kiváltás, a vízigények figyelembevételével megfelelő átmérőjű és anyagú hálózatot kapunk.</v>
      </c>
      <c r="H149" s="189" t="str">
        <f>Nagypáli!H45</f>
        <v>-</v>
      </c>
      <c r="I149" s="170" t="str">
        <f>Nagypáli!I45</f>
        <v>Nagypáli</v>
      </c>
      <c r="J149" s="134">
        <f>SUM(O149:AC149)</f>
        <v>1200</v>
      </c>
      <c r="K149" s="171"/>
      <c r="L149" s="194">
        <f>Nagypáli!L45</f>
        <v>45292</v>
      </c>
      <c r="M149" s="194">
        <f>Nagypáli!M45</f>
        <v>46387</v>
      </c>
      <c r="N149" s="171" t="str">
        <f>Nagypáli!N45</f>
        <v>közép</v>
      </c>
      <c r="O149" s="41"/>
      <c r="P149" s="33"/>
      <c r="Q149" s="33">
        <f>Nagypáli!Q45</f>
        <v>600</v>
      </c>
      <c r="R149" s="33"/>
      <c r="S149" s="33">
        <f>Nagypáli!S45</f>
        <v>600</v>
      </c>
      <c r="T149" s="42"/>
      <c r="U149" s="42"/>
      <c r="V149" s="42"/>
      <c r="W149" s="42"/>
      <c r="X149" s="42"/>
      <c r="Y149" s="42"/>
      <c r="Z149" s="42"/>
      <c r="AA149" s="42"/>
      <c r="AB149" s="42"/>
      <c r="AC149" s="43"/>
    </row>
    <row r="150" spans="1:29" s="83" customFormat="1" ht="90" x14ac:dyDescent="0.25">
      <c r="A150" s="170">
        <f>Kispáli!A44</f>
        <v>0</v>
      </c>
      <c r="B150" s="189"/>
      <c r="C150" s="189" t="str">
        <f>Kispáli!C44</f>
        <v>Kispáli</v>
      </c>
      <c r="D150" s="189" t="str">
        <f>Kispáli!D44</f>
        <v>tűzcsap építés, csere</v>
      </c>
      <c r="E150" s="189" t="str">
        <f>Kispáli!E44</f>
        <v>A vezeték állapota anyaga, kora, minősége miatt nem megfelelő, elavult.</v>
      </c>
      <c r="F150" s="189" t="str">
        <f>Kispáli!F44</f>
        <v>A vezeték elavult műszaki állapota miatt gyakoriak a csőtörések.</v>
      </c>
      <c r="G150" s="189" t="str">
        <f>Kispáli!G44</f>
        <v>A vízvezeték kiváltás, a vízigények figyelembevételével megfelelő átmérőjű és anyagú hálózatot kapunk.</v>
      </c>
      <c r="H150" s="189"/>
      <c r="I150" s="170" t="str">
        <f>Kispáli!I44</f>
        <v>Kispáli</v>
      </c>
      <c r="J150" s="134">
        <f t="shared" si="7"/>
        <v>2062</v>
      </c>
      <c r="K150" s="171"/>
      <c r="L150" s="194">
        <f>Kispáli!L44</f>
        <v>45292</v>
      </c>
      <c r="M150" s="194">
        <f>Kispáli!M44</f>
        <v>46022</v>
      </c>
      <c r="N150" s="171" t="str">
        <f>Kispáli!N44</f>
        <v>közép</v>
      </c>
      <c r="O150" s="1"/>
      <c r="P150" s="2"/>
      <c r="Q150" s="2">
        <f>Kispáli!Q44</f>
        <v>1031</v>
      </c>
      <c r="R150" s="2">
        <f>Kispáli!R44</f>
        <v>1031</v>
      </c>
      <c r="S150" s="2"/>
      <c r="T150" s="3"/>
      <c r="U150" s="3"/>
      <c r="V150" s="3"/>
      <c r="W150" s="3"/>
      <c r="X150" s="3"/>
      <c r="Y150" s="3"/>
      <c r="Z150" s="3"/>
      <c r="AA150" s="3"/>
      <c r="AB150" s="3"/>
      <c r="AC150" s="4"/>
    </row>
    <row r="151" spans="1:29" s="132" customFormat="1" ht="105" x14ac:dyDescent="0.25">
      <c r="A151" s="170">
        <f>Zalaegerszeg!A101</f>
        <v>0</v>
      </c>
      <c r="B151" s="189"/>
      <c r="C151" s="189" t="str">
        <f>Zalaegerszeg!C101</f>
        <v>Zalaegerszeg</v>
      </c>
      <c r="D151" s="189" t="str">
        <f>Zalaegerszeg!D101</f>
        <v>mechanikai tisztítási csomópontok kiépítése</v>
      </c>
      <c r="E151" s="189" t="s">
        <v>277</v>
      </c>
      <c r="F151" s="189" t="s">
        <v>86</v>
      </c>
      <c r="G151" s="189" t="s">
        <v>87</v>
      </c>
      <c r="H151" s="189"/>
      <c r="I151" s="170" t="str">
        <f>Zalaegerszeg!I101</f>
        <v>Zalaegerszeg</v>
      </c>
      <c r="J151" s="134">
        <f t="shared" ref="J151:J156" si="15">SUM(O151:AC151)</f>
        <v>13000</v>
      </c>
      <c r="K151" s="171"/>
      <c r="L151" s="194">
        <f>Zalaegerszeg!L101</f>
        <v>45658</v>
      </c>
      <c r="M151" s="194">
        <f>Zalaegerszeg!M101</f>
        <v>46022</v>
      </c>
      <c r="N151" s="171" t="str">
        <f>Zalaegerszeg!N101</f>
        <v>közép</v>
      </c>
      <c r="O151" s="44"/>
      <c r="P151" s="51"/>
      <c r="Q151" s="51"/>
      <c r="R151" s="51">
        <f>Zalaegerszeg!R101</f>
        <v>13000</v>
      </c>
      <c r="S151" s="33"/>
      <c r="T151" s="42"/>
      <c r="U151" s="42"/>
      <c r="V151" s="42"/>
      <c r="W151" s="42"/>
      <c r="X151" s="42"/>
      <c r="Y151" s="42"/>
      <c r="Z151" s="42"/>
      <c r="AA151" s="42"/>
      <c r="AB151" s="42"/>
      <c r="AC151" s="43"/>
    </row>
    <row r="152" spans="1:29" s="83" customFormat="1" ht="90" x14ac:dyDescent="0.25">
      <c r="A152" s="170">
        <f>Bagod!A42</f>
        <v>0</v>
      </c>
      <c r="B152" s="189"/>
      <c r="C152" s="189" t="str">
        <f>Bagod!C42</f>
        <v>Bagod</v>
      </c>
      <c r="D152" s="189" t="str">
        <f>Bagod!D42</f>
        <v>tűzcsap építés, csere</v>
      </c>
      <c r="E152" s="189" t="str">
        <f>Bagod!E42</f>
        <v xml:space="preserve">A szerelvény állapota anyaga, kora, minősége miatt nem megfelelő, elavult. </v>
      </c>
      <c r="F152" s="189" t="str">
        <f>Bagod!F42</f>
        <v>A vezeték elavult műszaki állapota miatt gyakoriak a csőtörések</v>
      </c>
      <c r="G152" s="189" t="str">
        <f>Bagod!G42</f>
        <v>A szerelvény kiváltás, a vízigények figyelembevételével megfelelő átmérőjű és anyagú hálózatot kapunk.</v>
      </c>
      <c r="H152" s="189"/>
      <c r="I152" s="170" t="str">
        <f>Bagod!I42</f>
        <v>Bagod</v>
      </c>
      <c r="J152" s="134">
        <f t="shared" si="15"/>
        <v>600</v>
      </c>
      <c r="K152" s="171"/>
      <c r="L152" s="194">
        <f>Bagod!L42</f>
        <v>45658</v>
      </c>
      <c r="M152" s="194">
        <f>Bagod!M42</f>
        <v>46022</v>
      </c>
      <c r="N152" s="171" t="str">
        <f>Bagod!N42</f>
        <v>közép</v>
      </c>
      <c r="O152" s="44"/>
      <c r="P152" s="51"/>
      <c r="Q152" s="51"/>
      <c r="R152" s="51">
        <f>Bagod!R42</f>
        <v>600</v>
      </c>
      <c r="S152" s="2"/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83" customFormat="1" ht="90" x14ac:dyDescent="0.25">
      <c r="A153" s="170">
        <f>Bagod!A43</f>
        <v>0</v>
      </c>
      <c r="B153" s="189"/>
      <c r="C153" s="189" t="str">
        <f>Bagod!C43</f>
        <v>Bagod</v>
      </c>
      <c r="D153" s="189" t="str">
        <f>Bagod!D43</f>
        <v>vezeték kiváltás, rekonstrukció, felújítás</v>
      </c>
      <c r="E153" s="189" t="str">
        <f>Bagod!E43</f>
        <v xml:space="preserve">A vezeték állapota anyaga, kora, minősége miatt nem megfelelő, elavult. </v>
      </c>
      <c r="F153" s="189" t="str">
        <f>Bagod!F43</f>
        <v>A vezeték elavult műszaki állapota miatt gyakoriak a csőtörések</v>
      </c>
      <c r="G153" s="189" t="str">
        <f>Bagod!G43</f>
        <v>A vízvezeték kiváltás, a vízigények figyelembevételével megfelelő átmérőjű és anyagú hálózatot kapunk.</v>
      </c>
      <c r="H153" s="189" t="str">
        <f>Bagod!H43</f>
        <v>-</v>
      </c>
      <c r="I153" s="170" t="str">
        <f>Bagod!I43</f>
        <v>Bagod</v>
      </c>
      <c r="J153" s="134">
        <f t="shared" si="15"/>
        <v>1500</v>
      </c>
      <c r="K153" s="171"/>
      <c r="L153" s="194">
        <f>Bagod!L43</f>
        <v>45658</v>
      </c>
      <c r="M153" s="194">
        <f>Bagod!M43</f>
        <v>46022</v>
      </c>
      <c r="N153" s="171" t="str">
        <f>Bagod!N43</f>
        <v>közép</v>
      </c>
      <c r="O153" s="44"/>
      <c r="P153" s="51"/>
      <c r="Q153" s="51"/>
      <c r="R153" s="51">
        <f>Bagod!R43</f>
        <v>1500</v>
      </c>
      <c r="S153" s="2"/>
      <c r="T153" s="3"/>
      <c r="U153" s="3"/>
      <c r="V153" s="3"/>
      <c r="W153" s="3"/>
      <c r="X153" s="3"/>
      <c r="Y153" s="3"/>
      <c r="Z153" s="3"/>
      <c r="AA153" s="3"/>
      <c r="AB153" s="3"/>
      <c r="AC153" s="4"/>
    </row>
    <row r="154" spans="1:29" s="83" customFormat="1" ht="90" x14ac:dyDescent="0.25">
      <c r="A154" s="170">
        <f>Bagod!A44</f>
        <v>0</v>
      </c>
      <c r="B154" s="189"/>
      <c r="C154" s="189" t="str">
        <f>Bagod!C44</f>
        <v>Bagod</v>
      </c>
      <c r="D154" s="189" t="str">
        <f>Bagod!D44</f>
        <v>bekötéscsere</v>
      </c>
      <c r="E154" s="189" t="str">
        <f>Bagod!E44</f>
        <v xml:space="preserve">A vezeték állapota anyaga, kora, minősége miatt nem megfelelő, elavult. </v>
      </c>
      <c r="F154" s="189" t="str">
        <f>Bagod!F44</f>
        <v>A vezeték elavult műszaki állapota miatt gyakoriak a csőtörések</v>
      </c>
      <c r="G154" s="189" t="str">
        <f>Bagod!G44</f>
        <v>A vízvezeték kiváltás, a vízigények figyelembevételével megfelelő átmérőjű és anyagú hálózatot kapunk.</v>
      </c>
      <c r="H154" s="189" t="str">
        <f>Bagod!H44</f>
        <v>-</v>
      </c>
      <c r="I154" s="170" t="str">
        <f>Bagod!I44</f>
        <v>Bagod</v>
      </c>
      <c r="J154" s="134">
        <f t="shared" si="15"/>
        <v>1000</v>
      </c>
      <c r="K154" s="171"/>
      <c r="L154" s="194">
        <f>Bagod!L44</f>
        <v>45658</v>
      </c>
      <c r="M154" s="194">
        <f>Bagod!M44</f>
        <v>46022</v>
      </c>
      <c r="N154" s="171" t="str">
        <f>Bagod!N44</f>
        <v>közép</v>
      </c>
      <c r="O154" s="44"/>
      <c r="P154" s="51"/>
      <c r="Q154" s="51"/>
      <c r="R154" s="51">
        <f>Bagod!R44</f>
        <v>1000</v>
      </c>
      <c r="S154" s="2"/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83" customFormat="1" ht="90" x14ac:dyDescent="0.25">
      <c r="A155" s="394">
        <f>Bagod!A45</f>
        <v>0</v>
      </c>
      <c r="B155" s="189"/>
      <c r="C155" s="189" t="str">
        <f>Bagod!C45</f>
        <v>Bagod Vitenyédi út</v>
      </c>
      <c r="D155" s="189" t="str">
        <f>Bagod!D45</f>
        <v xml:space="preserve">gerincvezeték csere (d225 1210 fm) </v>
      </c>
      <c r="E155" s="189" t="str">
        <f>Bagod!E45</f>
        <v xml:space="preserve">A vezeték állapota anyaga, kora, minősége miatt nem megfelelő, elavult. </v>
      </c>
      <c r="F155" s="189" t="str">
        <f>Bagod!F45</f>
        <v>A vezeték elavult műszaki állapota miatt gyakoriak a csőtörések</v>
      </c>
      <c r="G155" s="189" t="str">
        <f>Bagod!G45</f>
        <v>A vízvezeték kiváltás, a vízigények figyelembevételével megfelelő átmérőjű és anyagú hálózatot kapunk.</v>
      </c>
      <c r="H155" s="189"/>
      <c r="I155" s="170" t="str">
        <f>Bagod!I45</f>
        <v>Bagod</v>
      </c>
      <c r="J155" s="134">
        <f t="shared" si="15"/>
        <v>9600</v>
      </c>
      <c r="K155" s="171"/>
      <c r="L155" s="194">
        <f>Bagod!L45</f>
        <v>46023</v>
      </c>
      <c r="M155" s="194">
        <f>Bagod!M45</f>
        <v>46387</v>
      </c>
      <c r="N155" s="171" t="str">
        <f>Bagod!N45</f>
        <v>közép</v>
      </c>
      <c r="O155" s="1"/>
      <c r="P155" s="2"/>
      <c r="Q155" s="2"/>
      <c r="R155" s="2"/>
      <c r="S155" s="2">
        <f>Bagod!S45</f>
        <v>9600</v>
      </c>
      <c r="T155" s="3"/>
      <c r="U155" s="3"/>
      <c r="V155" s="3"/>
      <c r="W155" s="3"/>
      <c r="X155" s="3"/>
      <c r="Y155" s="3"/>
      <c r="Z155" s="3"/>
      <c r="AA155" s="3"/>
      <c r="AB155" s="3"/>
      <c r="AC155" s="4"/>
    </row>
    <row r="156" spans="1:29" s="83" customFormat="1" ht="90" x14ac:dyDescent="0.25">
      <c r="A156" s="395"/>
      <c r="B156" s="189"/>
      <c r="C156" s="189" t="str">
        <f>Bagod!C46</f>
        <v>Bagod Vitenyédi út</v>
      </c>
      <c r="D156" s="189" t="str">
        <f>Bagod!D46</f>
        <v xml:space="preserve">gerincvezeték csere (d225 1210 fm) </v>
      </c>
      <c r="E156" s="189" t="str">
        <f>Bagod!E46</f>
        <v xml:space="preserve">A vezeték állapota anyaga, kora, minősége miatt nem megfelelő, elavult. </v>
      </c>
      <c r="F156" s="189" t="str">
        <f>Bagod!F46</f>
        <v>A vezeték elavult műszaki állapota miatt gyakoriak a csőtörések</v>
      </c>
      <c r="G156" s="189" t="str">
        <f>Bagod!G46</f>
        <v>A vízvezeték kiváltás, a vízigények figyelembevételével megfelelő átmérőjű és anyagú hálózatot kapunk.</v>
      </c>
      <c r="H156" s="189"/>
      <c r="I156" s="170" t="str">
        <f>Bagod!I46</f>
        <v>Bagod</v>
      </c>
      <c r="J156" s="134">
        <f t="shared" si="15"/>
        <v>38400</v>
      </c>
      <c r="K156" s="171"/>
      <c r="L156" s="194">
        <f>Bagod!L46</f>
        <v>46388</v>
      </c>
      <c r="M156" s="194">
        <f>Bagod!M46</f>
        <v>47848</v>
      </c>
      <c r="N156" s="171" t="str">
        <f>Bagod!N46</f>
        <v>hosszú</v>
      </c>
      <c r="O156" s="1"/>
      <c r="P156" s="2"/>
      <c r="Q156" s="2"/>
      <c r="R156" s="2"/>
      <c r="S156" s="2"/>
      <c r="T156" s="3">
        <f>Bagod!T46</f>
        <v>9600</v>
      </c>
      <c r="U156" s="3">
        <f>Bagod!U46</f>
        <v>9600</v>
      </c>
      <c r="V156" s="3">
        <f>Bagod!V46</f>
        <v>9600</v>
      </c>
      <c r="W156" s="3">
        <f>Bagod!W46</f>
        <v>9600</v>
      </c>
      <c r="X156" s="3"/>
      <c r="Y156" s="3"/>
      <c r="Z156" s="3"/>
      <c r="AA156" s="3"/>
      <c r="AB156" s="3"/>
      <c r="AC156" s="4"/>
    </row>
    <row r="157" spans="1:29" s="132" customFormat="1" ht="90" x14ac:dyDescent="0.25">
      <c r="A157" s="170">
        <f>Zalaegerszeg!A102</f>
        <v>0</v>
      </c>
      <c r="B157" s="189"/>
      <c r="C157" s="189" t="str">
        <f>Zalaegerszeg!C102</f>
        <v>Zalaegerszeg</v>
      </c>
      <c r="D157" s="189" t="str">
        <f>Zalaegerszeg!D102</f>
        <v>vezeték kiváltás, rekonstrukció, felújítás</v>
      </c>
      <c r="E157" s="189" t="str">
        <f>Zalaegerszeg!E102</f>
        <v xml:space="preserve">A vezeték állapota anyaga, kora, minősége miatt nem megfelelő, elavult. </v>
      </c>
      <c r="F157" s="189" t="str">
        <f>Zalaegerszeg!F102</f>
        <v>A vezeték anyaga vízbiztonsági kockázatot rejt magában, illetve nagyobb a valószínűsége a meghibásodásnak.</v>
      </c>
      <c r="G157" s="189" t="str">
        <f>Zalaegerszeg!G102</f>
        <v>A vízvezeték kiváltás a vízigények figyelembevételével megfelelő átmérőjű és anyagú hálózatot kapunk.</v>
      </c>
      <c r="H157" s="189"/>
      <c r="I157" s="170" t="str">
        <f>Zalaegerszeg!I102</f>
        <v>Zalaegerszeg</v>
      </c>
      <c r="J157" s="134">
        <f t="shared" ref="J157:J161" si="16">SUM(O157:AC157)</f>
        <v>3490520</v>
      </c>
      <c r="K157" s="171"/>
      <c r="L157" s="194">
        <f>Zalaegerszeg!L102</f>
        <v>46388</v>
      </c>
      <c r="M157" s="194">
        <f>Zalaegerszeg!M102</f>
        <v>50040</v>
      </c>
      <c r="N157" s="171" t="str">
        <f>Zalaegerszeg!N102</f>
        <v>hosszú</v>
      </c>
      <c r="O157" s="41"/>
      <c r="P157" s="33"/>
      <c r="Q157" s="33"/>
      <c r="R157" s="33"/>
      <c r="S157" s="33"/>
      <c r="T157" s="42">
        <f>Zalaegerszeg!T102</f>
        <v>349052</v>
      </c>
      <c r="U157" s="42">
        <f>Zalaegerszeg!U102</f>
        <v>349052</v>
      </c>
      <c r="V157" s="42">
        <f>Zalaegerszeg!V102</f>
        <v>349052</v>
      </c>
      <c r="W157" s="42">
        <f>Zalaegerszeg!W102</f>
        <v>349052</v>
      </c>
      <c r="X157" s="42">
        <f>Zalaegerszeg!X102</f>
        <v>349052</v>
      </c>
      <c r="Y157" s="42">
        <f>Zalaegerszeg!Y102</f>
        <v>349052</v>
      </c>
      <c r="Z157" s="42">
        <f>Zalaegerszeg!Z102</f>
        <v>349052</v>
      </c>
      <c r="AA157" s="42">
        <f>Zalaegerszeg!AA102</f>
        <v>349052</v>
      </c>
      <c r="AB157" s="42">
        <f>Zalaegerszeg!AB102</f>
        <v>349052</v>
      </c>
      <c r="AC157" s="43">
        <f>Zalaegerszeg!AC102</f>
        <v>349052</v>
      </c>
    </row>
    <row r="158" spans="1:29" s="132" customFormat="1" ht="90" x14ac:dyDescent="0.25">
      <c r="A158" s="170">
        <f>Zalaegerszeg!A103</f>
        <v>0</v>
      </c>
      <c r="B158" s="189"/>
      <c r="C158" s="189" t="str">
        <f>Zalaegerszeg!C103</f>
        <v>Zalaegerszeg</v>
      </c>
      <c r="D158" s="189" t="str">
        <f>Zalaegerszeg!D103</f>
        <v>tűzcsap építés, csere</v>
      </c>
      <c r="E158" s="189" t="str">
        <f>Zalaegerszeg!E103</f>
        <v xml:space="preserve">A szerelvény állapota anyaga, kora, minősége miatt nem megfelelő, elavult. </v>
      </c>
      <c r="F158" s="189" t="str">
        <f>Zalaegerszeg!F103</f>
        <v>A szerelvény elavult műszaki állapota miatt gyakoriak a csőtörések.</v>
      </c>
      <c r="G158" s="189" t="str">
        <f>Zalaegerszeg!G103</f>
        <v>A szerelvény kiváltás a vízigények figyelembevételével megfelelő átmérőjű és anyagú hálózatot kapunk.</v>
      </c>
      <c r="H158" s="189"/>
      <c r="I158" s="170" t="str">
        <f>Zalaegerszeg!I103</f>
        <v>Zalaegerszeg</v>
      </c>
      <c r="J158" s="134">
        <f t="shared" si="16"/>
        <v>56750</v>
      </c>
      <c r="K158" s="171"/>
      <c r="L158" s="194">
        <f>Zalaegerszeg!L103</f>
        <v>46388</v>
      </c>
      <c r="M158" s="194">
        <f>Zalaegerszeg!M103</f>
        <v>50040</v>
      </c>
      <c r="N158" s="171" t="str">
        <f>Zalaegerszeg!N103</f>
        <v>hosszú</v>
      </c>
      <c r="O158" s="41"/>
      <c r="P158" s="33"/>
      <c r="Q158" s="33"/>
      <c r="R158" s="33"/>
      <c r="S158" s="33"/>
      <c r="T158" s="42">
        <f>Zalaegerszeg!T103</f>
        <v>5675</v>
      </c>
      <c r="U158" s="42">
        <f>Zalaegerszeg!U103</f>
        <v>5675</v>
      </c>
      <c r="V158" s="42">
        <f>Zalaegerszeg!V103</f>
        <v>5675</v>
      </c>
      <c r="W158" s="42">
        <f>Zalaegerszeg!W103</f>
        <v>5675</v>
      </c>
      <c r="X158" s="42">
        <f>Zalaegerszeg!X103</f>
        <v>5675</v>
      </c>
      <c r="Y158" s="42">
        <f>Zalaegerszeg!Y103</f>
        <v>5675</v>
      </c>
      <c r="Z158" s="42">
        <f>Zalaegerszeg!Z103</f>
        <v>5675</v>
      </c>
      <c r="AA158" s="42">
        <f>Zalaegerszeg!AA103</f>
        <v>5675</v>
      </c>
      <c r="AB158" s="42">
        <f>Zalaegerszeg!AB103</f>
        <v>5675</v>
      </c>
      <c r="AC158" s="43">
        <f>Zalaegerszeg!AC103</f>
        <v>5675</v>
      </c>
    </row>
    <row r="159" spans="1:29" s="132" customFormat="1" ht="90" x14ac:dyDescent="0.25">
      <c r="A159" s="170">
        <f>Zalaegerszeg!A104</f>
        <v>0</v>
      </c>
      <c r="B159" s="189"/>
      <c r="C159" s="189" t="str">
        <f>Zalaegerszeg!C104</f>
        <v>Zalaegerszeg</v>
      </c>
      <c r="D159" s="189" t="str">
        <f>Zalaegerszeg!D104</f>
        <v xml:space="preserve">gerincvezeték csere </v>
      </c>
      <c r="E159" s="189" t="str">
        <f>Zalaegerszeg!E104</f>
        <v xml:space="preserve">A vezeték állapota anyaga, kora, minősége miatt nem megfelelő, elavult. </v>
      </c>
      <c r="F159" s="189" t="str">
        <f>Zalaegerszeg!F104</f>
        <v>A vezeték elavult műszaki állapota miatt gyakoriak a csőtörések.</v>
      </c>
      <c r="G159" s="189" t="str">
        <f>Zalaegerszeg!G104</f>
        <v>A vízvezeték kiváltás a vízigények figyelembevételével megfelelő átmérőjű és anyagú hálózatot kapunk.</v>
      </c>
      <c r="H159" s="189"/>
      <c r="I159" s="170" t="str">
        <f>Zalaegerszeg!I104</f>
        <v>Zalaegerszeg</v>
      </c>
      <c r="J159" s="134">
        <f t="shared" si="16"/>
        <v>313475</v>
      </c>
      <c r="K159" s="171"/>
      <c r="L159" s="194">
        <f>Zalaegerszeg!L104</f>
        <v>46388</v>
      </c>
      <c r="M159" s="194">
        <f>Zalaegerszeg!M104</f>
        <v>50040</v>
      </c>
      <c r="N159" s="171" t="str">
        <f>Zalaegerszeg!N104</f>
        <v>hosszú</v>
      </c>
      <c r="O159" s="41"/>
      <c r="P159" s="33"/>
      <c r="Q159" s="33"/>
      <c r="R159" s="33"/>
      <c r="S159" s="33"/>
      <c r="T159" s="42">
        <f>Zalaegerszeg!T104</f>
        <v>27140</v>
      </c>
      <c r="U159" s="42">
        <f>Zalaegerszeg!U104</f>
        <v>29945</v>
      </c>
      <c r="V159" s="42">
        <f>Zalaegerszeg!V104</f>
        <v>29945</v>
      </c>
      <c r="W159" s="42">
        <f>Zalaegerszeg!W104</f>
        <v>31815</v>
      </c>
      <c r="X159" s="42">
        <f>Zalaegerszeg!X104</f>
        <v>24335</v>
      </c>
      <c r="Y159" s="42">
        <f>Zalaegerszeg!Y104</f>
        <v>50515</v>
      </c>
      <c r="Z159" s="42">
        <f>Zalaegerszeg!Z104</f>
        <v>29945</v>
      </c>
      <c r="AA159" s="42">
        <f>Zalaegerszeg!AA104</f>
        <v>29945</v>
      </c>
      <c r="AB159" s="42">
        <f>Zalaegerszeg!AB104</f>
        <v>29945</v>
      </c>
      <c r="AC159" s="43">
        <f>Zalaegerszeg!AC104</f>
        <v>29945</v>
      </c>
    </row>
    <row r="160" spans="1:29" s="83" customFormat="1" ht="90" x14ac:dyDescent="0.25">
      <c r="A160" s="170">
        <f>Zalaegerszeg!A105</f>
        <v>0</v>
      </c>
      <c r="B160" s="189"/>
      <c r="C160" s="189" t="str">
        <f>Zalaegerszeg!C105</f>
        <v>Zalaegerszeg</v>
      </c>
      <c r="D160" s="189" t="str">
        <f>Zalaegerszeg!D105</f>
        <v>mechanikai tisztítási csomópontok kiépítése</v>
      </c>
      <c r="E160" s="189" t="str">
        <f>Zalaegerszeg!E105</f>
        <v>A meglévő szerelvényekkel korlátozott korlátozottak a hálózattisztítási lehetőségek.</v>
      </c>
      <c r="F160" s="189" t="str">
        <f>Zalaegerszeg!F105</f>
        <v>Rendszeres hálózatisztítás végrehajtása a jövőben.</v>
      </c>
      <c r="G160" s="189" t="str">
        <f>Zalaegerszeg!G105</f>
        <v>A tisztítási csomópontok kialakításával lehetőség nyílik a rendszeres hálózattisztítások elvégzésére.</v>
      </c>
      <c r="H160" s="189"/>
      <c r="I160" s="170" t="str">
        <f>Zalaegerszeg!I105</f>
        <v>Zalaegerszeg</v>
      </c>
      <c r="J160" s="134">
        <f t="shared" si="16"/>
        <v>80000</v>
      </c>
      <c r="K160" s="171"/>
      <c r="L160" s="194">
        <f>Zalaegerszeg!L105</f>
        <v>46388</v>
      </c>
      <c r="M160" s="194">
        <f>Zalaegerszeg!M105</f>
        <v>50040</v>
      </c>
      <c r="N160" s="171" t="str">
        <f>Zalaegerszeg!N105</f>
        <v>hosszú</v>
      </c>
      <c r="O160" s="1"/>
      <c r="P160" s="2"/>
      <c r="Q160" s="2"/>
      <c r="R160" s="2"/>
      <c r="S160" s="2"/>
      <c r="T160" s="42">
        <f>Zalaegerszeg!T105</f>
        <v>8000</v>
      </c>
      <c r="U160" s="42">
        <f>Zalaegerszeg!U105</f>
        <v>8000</v>
      </c>
      <c r="V160" s="42">
        <f>Zalaegerszeg!V105</f>
        <v>8000</v>
      </c>
      <c r="W160" s="42">
        <f>Zalaegerszeg!W105</f>
        <v>8000</v>
      </c>
      <c r="X160" s="42">
        <f>Zalaegerszeg!X105</f>
        <v>8000</v>
      </c>
      <c r="Y160" s="42">
        <f>Zalaegerszeg!Y105</f>
        <v>8000</v>
      </c>
      <c r="Z160" s="42">
        <f>Zalaegerszeg!Z105</f>
        <v>8000</v>
      </c>
      <c r="AA160" s="42">
        <f>Zalaegerszeg!AA105</f>
        <v>8000</v>
      </c>
      <c r="AB160" s="42">
        <f>Zalaegerszeg!AB105</f>
        <v>8000</v>
      </c>
      <c r="AC160" s="43">
        <f>Zalaegerszeg!AC105</f>
        <v>8000</v>
      </c>
    </row>
    <row r="161" spans="1:29" s="83" customFormat="1" ht="90" x14ac:dyDescent="0.25">
      <c r="A161" s="170">
        <f>Zalaegerszeg!A106</f>
        <v>0</v>
      </c>
      <c r="B161" s="189"/>
      <c r="C161" s="189" t="str">
        <f>Zalaegerszeg!C106</f>
        <v>Zalaegerszeg</v>
      </c>
      <c r="D161" s="189" t="str">
        <f>Zalaegerszeg!D106</f>
        <v>ivóvízvezeték rekonstrukcióhoz köthető tervezési feladatok</v>
      </c>
      <c r="E161" s="189" t="str">
        <f>Zalaegerszeg!E106</f>
        <v xml:space="preserve">A vezeték állapota anyaga, kora, minősége miatt nem megfelelő, elavult. </v>
      </c>
      <c r="F161" s="189" t="str">
        <f>Zalaegerszeg!F106</f>
        <v>A vezeték elavult műszaki állapota miatt gyakoriak a csőtörések.</v>
      </c>
      <c r="G161" s="189" t="str">
        <f>Zalaegerszeg!G106</f>
        <v>A vízvezeték kiváltás a vízigények figyelembevételével megfelelő átmérőjű és anyagú hálózatot kapunk.</v>
      </c>
      <c r="H161" s="189"/>
      <c r="I161" s="170" t="str">
        <f>Zalaegerszeg!I106</f>
        <v>Zalaegerszeg</v>
      </c>
      <c r="J161" s="134">
        <f t="shared" si="16"/>
        <v>30000</v>
      </c>
      <c r="K161" s="171"/>
      <c r="L161" s="194">
        <f>Zalaegerszeg!L106</f>
        <v>46388</v>
      </c>
      <c r="M161" s="194">
        <f>Zalaegerszeg!M106</f>
        <v>50040</v>
      </c>
      <c r="N161" s="171" t="str">
        <f>Zalaegerszeg!N106</f>
        <v>hosszú</v>
      </c>
      <c r="O161" s="1"/>
      <c r="P161" s="2"/>
      <c r="Q161" s="2"/>
      <c r="R161" s="2"/>
      <c r="S161" s="2"/>
      <c r="T161" s="42">
        <f>Zalaegerszeg!T106</f>
        <v>3000</v>
      </c>
      <c r="U161" s="42">
        <f>Zalaegerszeg!U106</f>
        <v>3000</v>
      </c>
      <c r="V161" s="42">
        <f>Zalaegerszeg!V106</f>
        <v>3000</v>
      </c>
      <c r="W161" s="42">
        <f>Zalaegerszeg!W106</f>
        <v>3000</v>
      </c>
      <c r="X161" s="42">
        <f>Zalaegerszeg!X106</f>
        <v>3000</v>
      </c>
      <c r="Y161" s="42">
        <f>Zalaegerszeg!Y106</f>
        <v>3000</v>
      </c>
      <c r="Z161" s="42">
        <f>Zalaegerszeg!Z106</f>
        <v>3000</v>
      </c>
      <c r="AA161" s="42">
        <f>Zalaegerszeg!AA106</f>
        <v>3000</v>
      </c>
      <c r="AB161" s="42">
        <f>Zalaegerszeg!AB106</f>
        <v>3000</v>
      </c>
      <c r="AC161" s="43">
        <f>Zalaegerszeg!AC106</f>
        <v>3000</v>
      </c>
    </row>
    <row r="162" spans="1:29" s="132" customFormat="1" ht="90" x14ac:dyDescent="0.25">
      <c r="A162" s="170">
        <f>Babosdöbréte!A43</f>
        <v>0</v>
      </c>
      <c r="B162" s="189"/>
      <c r="C162" s="189" t="str">
        <f>Babosdöbréte!C43</f>
        <v>Babosdöbréte</v>
      </c>
      <c r="D162" s="189" t="str">
        <f>Babosdöbréte!D43</f>
        <v>vezeték kiváltás, rekonstrukció, felújítás</v>
      </c>
      <c r="E162" s="189" t="str">
        <f>Babosdöbréte!E43</f>
        <v xml:space="preserve">A vezeték állapota anyaga, kora, minősége miatt nem megfelelő, elavult. </v>
      </c>
      <c r="F162" s="189" t="str">
        <f>Babosdöbréte!F43</f>
        <v>A vezeték elavult műszaki állapota miatt gyakoriak a csőtörések.</v>
      </c>
      <c r="G162" s="189" t="str">
        <f>Babosdöbréte!G43</f>
        <v>A vízvezeték kiváltás a vízigények figyelembevételével megfelelő átmérőjű és anyagú hálózatot kapunk.</v>
      </c>
      <c r="H162" s="189"/>
      <c r="I162" s="171" t="str">
        <f>Babosdöbréte!I43</f>
        <v>Babosdöbréte</v>
      </c>
      <c r="J162" s="134">
        <f t="shared" si="7"/>
        <v>7430</v>
      </c>
      <c r="K162" s="171"/>
      <c r="L162" s="194">
        <f>Babosdöbréte!L43</f>
        <v>46388</v>
      </c>
      <c r="M162" s="194">
        <f>Babosdöbréte!M43</f>
        <v>50040</v>
      </c>
      <c r="N162" s="171" t="str">
        <f>Babosdöbréte!N43</f>
        <v>hosszú</v>
      </c>
      <c r="O162" s="41"/>
      <c r="P162" s="33"/>
      <c r="Q162" s="33"/>
      <c r="R162" s="33"/>
      <c r="S162" s="33"/>
      <c r="T162" s="42">
        <f>Babosdöbréte!T43</f>
        <v>743</v>
      </c>
      <c r="U162" s="42">
        <f>Babosdöbréte!U43</f>
        <v>743</v>
      </c>
      <c r="V162" s="42">
        <f>Babosdöbréte!V43</f>
        <v>743</v>
      </c>
      <c r="W162" s="42">
        <f>Babosdöbréte!W43</f>
        <v>743</v>
      </c>
      <c r="X162" s="42">
        <f>Babosdöbréte!X43</f>
        <v>743</v>
      </c>
      <c r="Y162" s="42">
        <f>Babosdöbréte!Y43</f>
        <v>743</v>
      </c>
      <c r="Z162" s="42">
        <f>Babosdöbréte!Z43</f>
        <v>743</v>
      </c>
      <c r="AA162" s="42">
        <f>Babosdöbréte!AA43</f>
        <v>743</v>
      </c>
      <c r="AB162" s="42">
        <f>Babosdöbréte!AB43</f>
        <v>743</v>
      </c>
      <c r="AC162" s="43">
        <f>Babosdöbréte!AC43</f>
        <v>743</v>
      </c>
    </row>
    <row r="163" spans="1:29" s="83" customFormat="1" ht="90" x14ac:dyDescent="0.25">
      <c r="A163" s="170">
        <f>Bagod!A47</f>
        <v>0</v>
      </c>
      <c r="B163" s="189"/>
      <c r="C163" s="189" t="str">
        <f>Bagod!C47</f>
        <v>Bagod</v>
      </c>
      <c r="D163" s="189" t="str">
        <f>Bagod!D47</f>
        <v>vezeték kiváltás, rekonstrukció, felújítás</v>
      </c>
      <c r="E163" s="189" t="str">
        <f>Bagod!E47</f>
        <v xml:space="preserve">A vezeték állapota anyaga, kora, minősége miatt nem megfelelő, elavult. </v>
      </c>
      <c r="F163" s="189" t="str">
        <f>Bagod!F47</f>
        <v>A vezeték elavult műszaki állapota miatt gyakoriak a csőtörések</v>
      </c>
      <c r="G163" s="189" t="str">
        <f>Bagod!G47</f>
        <v>A vízvezeték kiváltás, a vízigények figyelembevételével megfelelő átmérőjű és anyagú hálózatot kapunk.</v>
      </c>
      <c r="H163" s="189"/>
      <c r="I163" s="170" t="str">
        <f>Bagod!I47</f>
        <v>Bagod</v>
      </c>
      <c r="J163" s="134">
        <f t="shared" si="7"/>
        <v>135210</v>
      </c>
      <c r="K163" s="171"/>
      <c r="L163" s="194">
        <f>Bagod!L47</f>
        <v>46388</v>
      </c>
      <c r="M163" s="194">
        <f>Bagod!M47</f>
        <v>50040</v>
      </c>
      <c r="N163" s="171" t="str">
        <f>Bagod!N47</f>
        <v>hosszú</v>
      </c>
      <c r="O163" s="1"/>
      <c r="P163" s="2"/>
      <c r="Q163" s="2"/>
      <c r="R163" s="2"/>
      <c r="S163" s="2"/>
      <c r="T163" s="3">
        <f>Bagod!T47</f>
        <v>13521</v>
      </c>
      <c r="U163" s="3">
        <f>Bagod!U47</f>
        <v>13521</v>
      </c>
      <c r="V163" s="3">
        <f>Bagod!V47</f>
        <v>13521</v>
      </c>
      <c r="W163" s="3">
        <f>Bagod!W47</f>
        <v>13521</v>
      </c>
      <c r="X163" s="3">
        <f>Bagod!X47</f>
        <v>13521</v>
      </c>
      <c r="Y163" s="3">
        <f>Bagod!Y47</f>
        <v>13521</v>
      </c>
      <c r="Z163" s="3">
        <f>Bagod!Z47</f>
        <v>13521</v>
      </c>
      <c r="AA163" s="3">
        <f>Bagod!AA47</f>
        <v>13521</v>
      </c>
      <c r="AB163" s="3">
        <f>Bagod!AB47</f>
        <v>13521</v>
      </c>
      <c r="AC163" s="4">
        <f>Bagod!AC47</f>
        <v>13521</v>
      </c>
    </row>
    <row r="164" spans="1:29" s="83" customFormat="1" ht="90" x14ac:dyDescent="0.25">
      <c r="A164" s="170">
        <f>Kávás!A43</f>
        <v>0</v>
      </c>
      <c r="B164" s="189"/>
      <c r="C164" s="189" t="str">
        <f>Kávás!C43</f>
        <v>Kávás</v>
      </c>
      <c r="D164" s="189" t="str">
        <f>Kávás!D43</f>
        <v>vezeték kiváltás, rekonstrukció, felújítás</v>
      </c>
      <c r="E164" s="189" t="str">
        <f>Kávás!E43</f>
        <v xml:space="preserve">A vezeték állapota anyaga, kora, minősége miatt nem megfelelő, elavult. </v>
      </c>
      <c r="F164" s="189" t="str">
        <f>Kávás!F43</f>
        <v>A vezeték elavult műszaki állapota miatt gyakoriak a csőtörések</v>
      </c>
      <c r="G164" s="189" t="str">
        <f>Kávás!G43</f>
        <v>A vízvezeték kiváltás, a vízigények figyelembevételével megfelelő átmérőjű és anyagú hálózatot kapunk.</v>
      </c>
      <c r="H164" s="189"/>
      <c r="I164" s="170" t="str">
        <f>Kávás!I43</f>
        <v>Kávás</v>
      </c>
      <c r="J164" s="134">
        <f t="shared" si="7"/>
        <v>83990</v>
      </c>
      <c r="K164" s="171"/>
      <c r="L164" s="194">
        <f>Kávás!L43</f>
        <v>46388</v>
      </c>
      <c r="M164" s="194">
        <f>Kávás!M43</f>
        <v>50040</v>
      </c>
      <c r="N164" s="171" t="str">
        <f>Kávás!N43</f>
        <v>hosszú</v>
      </c>
      <c r="O164" s="1"/>
      <c r="P164" s="2"/>
      <c r="Q164" s="2"/>
      <c r="R164" s="2"/>
      <c r="S164" s="2"/>
      <c r="T164" s="3">
        <f>Kávás!T43</f>
        <v>8399</v>
      </c>
      <c r="U164" s="3">
        <f>Kávás!U43</f>
        <v>8399</v>
      </c>
      <c r="V164" s="3">
        <f>Kávás!V43</f>
        <v>8399</v>
      </c>
      <c r="W164" s="3">
        <f>Kávás!W43</f>
        <v>8399</v>
      </c>
      <c r="X164" s="3">
        <f>Kávás!X43</f>
        <v>8399</v>
      </c>
      <c r="Y164" s="3">
        <f>Kávás!Y43</f>
        <v>8399</v>
      </c>
      <c r="Z164" s="3">
        <f>Kávás!Z43</f>
        <v>8399</v>
      </c>
      <c r="AA164" s="3">
        <f>Kávás!AA43</f>
        <v>8399</v>
      </c>
      <c r="AB164" s="3">
        <f>Kávás!AB43</f>
        <v>8399</v>
      </c>
      <c r="AC164" s="4">
        <f>Kávás!AC43</f>
        <v>8399</v>
      </c>
    </row>
    <row r="165" spans="1:29" s="83" customFormat="1" ht="90" x14ac:dyDescent="0.25">
      <c r="A165" s="170">
        <f>Kiskutas!A42</f>
        <v>0</v>
      </c>
      <c r="B165" s="189"/>
      <c r="C165" s="189" t="str">
        <f>Kiskutas!C42</f>
        <v>Kiskutas átemelő és a település között</v>
      </c>
      <c r="D165" s="189" t="str">
        <f>Kiskutas!D42</f>
        <v>gerincvezeték csere (D160 410 fm</v>
      </c>
      <c r="E165" s="189" t="str">
        <f>Kiskutas!E42</f>
        <v xml:space="preserve">A vezeték állapota anyaga, kora, minősége miatt nem megfelelő, elavult. </v>
      </c>
      <c r="F165" s="189" t="str">
        <f>Kiskutas!F42</f>
        <v>A vezeték elavult műszaki állapota miatt gyakoriak a csőtörések</v>
      </c>
      <c r="G165" s="189" t="str">
        <f>Kiskutas!G42</f>
        <v>A vezeték kiváltás, a vízigények figyelembevételével megfelelő átmérőjű és anyagú hálózatot kapunk.</v>
      </c>
      <c r="H165" s="189"/>
      <c r="I165" s="170" t="str">
        <f>Kiskutas!I42</f>
        <v>Kiskutas</v>
      </c>
      <c r="J165" s="134">
        <f t="shared" si="7"/>
        <v>14350</v>
      </c>
      <c r="K165" s="171"/>
      <c r="L165" s="194">
        <f>Kiskutas!L42</f>
        <v>46388</v>
      </c>
      <c r="M165" s="194">
        <f>Kiskutas!M42</f>
        <v>50040</v>
      </c>
      <c r="N165" s="171" t="str">
        <f>Kiskutas!N42</f>
        <v>hosszú</v>
      </c>
      <c r="O165" s="1"/>
      <c r="P165" s="2"/>
      <c r="Q165" s="2"/>
      <c r="R165" s="2"/>
      <c r="S165" s="2"/>
      <c r="T165" s="3">
        <f>Kiskutas!T42</f>
        <v>1435</v>
      </c>
      <c r="U165" s="3">
        <f>Kiskutas!U42</f>
        <v>1435</v>
      </c>
      <c r="V165" s="3">
        <f>Kiskutas!V42</f>
        <v>1435</v>
      </c>
      <c r="W165" s="3">
        <f>Kiskutas!W42</f>
        <v>1435</v>
      </c>
      <c r="X165" s="3">
        <f>Kiskutas!X42</f>
        <v>1435</v>
      </c>
      <c r="Y165" s="3">
        <f>Kiskutas!Y42</f>
        <v>1435</v>
      </c>
      <c r="Z165" s="3">
        <f>Kiskutas!Z42</f>
        <v>1435</v>
      </c>
      <c r="AA165" s="3">
        <f>Kiskutas!AA42</f>
        <v>1435</v>
      </c>
      <c r="AB165" s="3">
        <f>Kiskutas!AB42</f>
        <v>1435</v>
      </c>
      <c r="AC165" s="4">
        <f>Kiskutas!AC42</f>
        <v>1435</v>
      </c>
    </row>
    <row r="166" spans="1:29" s="83" customFormat="1" ht="90" x14ac:dyDescent="0.25">
      <c r="A166" s="170">
        <f>Kispáli!A45</f>
        <v>0</v>
      </c>
      <c r="B166" s="189"/>
      <c r="C166" s="189" t="str">
        <f>Kispáli!C45</f>
        <v>Kispáli</v>
      </c>
      <c r="D166" s="189" t="str">
        <f>Kispáli!D45</f>
        <v>bekötéscsere</v>
      </c>
      <c r="E166" s="189" t="str">
        <f>Kispáli!E45</f>
        <v>A vezeték állapota anyaga, kora, minősége miatt nem megfelelő, elavult.</v>
      </c>
      <c r="F166" s="189" t="str">
        <f>Kispáli!F45</f>
        <v>A bekötővezeték anyaga vízbiztonsági kockázatot rejt magában, illetve nagyobb a valószínűsége a meghibásodásnak.</v>
      </c>
      <c r="G166" s="189" t="str">
        <f>Kispáli!G45</f>
        <v>A vízvezeték kiváltás, a vízigények figyelembevételével megfelelő átmérőjű és anyagú hálózatot kapunk.</v>
      </c>
      <c r="H166" s="189"/>
      <c r="I166" s="170" t="str">
        <f>Kispáli!I45</f>
        <v>Kispáli</v>
      </c>
      <c r="J166" s="134">
        <f t="shared" si="7"/>
        <v>10310</v>
      </c>
      <c r="K166" s="171"/>
      <c r="L166" s="194">
        <f>Kispáli!L45</f>
        <v>46388</v>
      </c>
      <c r="M166" s="194">
        <f>Kispáli!M45</f>
        <v>50040</v>
      </c>
      <c r="N166" s="171" t="str">
        <f>Kispáli!N45</f>
        <v>hosszú</v>
      </c>
      <c r="O166" s="1"/>
      <c r="P166" s="2"/>
      <c r="Q166" s="2"/>
      <c r="R166" s="2"/>
      <c r="S166" s="2"/>
      <c r="T166" s="3">
        <f>Kispáli!T45</f>
        <v>1031</v>
      </c>
      <c r="U166" s="3">
        <f>Kispáli!U45</f>
        <v>1031</v>
      </c>
      <c r="V166" s="3">
        <f>Kispáli!V45</f>
        <v>1031</v>
      </c>
      <c r="W166" s="3">
        <f>Kispáli!W45</f>
        <v>1031</v>
      </c>
      <c r="X166" s="3">
        <f>Kispáli!X45</f>
        <v>1031</v>
      </c>
      <c r="Y166" s="3">
        <f>Kispáli!Y45</f>
        <v>1031</v>
      </c>
      <c r="Z166" s="3">
        <f>Kispáli!Z45</f>
        <v>1031</v>
      </c>
      <c r="AA166" s="3">
        <f>Kispáli!AA45</f>
        <v>1031</v>
      </c>
      <c r="AB166" s="3">
        <f>Kispáli!AB45</f>
        <v>1031</v>
      </c>
      <c r="AC166" s="4">
        <f>Kispáli!AC45</f>
        <v>1031</v>
      </c>
    </row>
    <row r="167" spans="1:29" s="83" customFormat="1" ht="90" x14ac:dyDescent="0.25">
      <c r="A167" s="170">
        <f>Nagypáli!A46</f>
        <v>0</v>
      </c>
      <c r="B167" s="189"/>
      <c r="C167" s="189" t="str">
        <f>Nagypáli!C46</f>
        <v>Nagypáli</v>
      </c>
      <c r="D167" s="189" t="str">
        <f>Nagypáli!D46</f>
        <v>vezeték kiváltás, rekonstrukció, felújítás</v>
      </c>
      <c r="E167" s="189" t="str">
        <f>Nagypáli!E46</f>
        <v>A vezeték állapota anyaga, kora, minősége miatt nem megfelelő, elavult.</v>
      </c>
      <c r="F167" s="189" t="str">
        <f>Nagypáli!F46</f>
        <v>A vezeték elavult műszaki állapota miatt gyakoriak a csőtörések.</v>
      </c>
      <c r="G167" s="189" t="str">
        <f>Nagypáli!G46</f>
        <v>A vízvezeték kiváltás, a vízigények figyelembevételével megfelelő átmérőjű és anyagú hálózatot kapunk.</v>
      </c>
      <c r="H167" s="189"/>
      <c r="I167" s="170" t="str">
        <f>Nagypáli!I46</f>
        <v>Nagypáli</v>
      </c>
      <c r="J167" s="134">
        <f t="shared" si="7"/>
        <v>88190</v>
      </c>
      <c r="K167" s="171"/>
      <c r="L167" s="194">
        <f>Nagypáli!L46</f>
        <v>46388</v>
      </c>
      <c r="M167" s="194">
        <f>Nagypáli!M46</f>
        <v>50040</v>
      </c>
      <c r="N167" s="171" t="str">
        <f>Nagypáli!N46</f>
        <v>hosszú</v>
      </c>
      <c r="O167" s="1"/>
      <c r="P167" s="2"/>
      <c r="Q167" s="2"/>
      <c r="R167" s="2"/>
      <c r="S167" s="2"/>
      <c r="T167" s="3">
        <f>Nagypáli!T46</f>
        <v>8819</v>
      </c>
      <c r="U167" s="3">
        <f>Nagypáli!U46</f>
        <v>8819</v>
      </c>
      <c r="V167" s="3">
        <f>Nagypáli!V46</f>
        <v>8819</v>
      </c>
      <c r="W167" s="3">
        <f>Nagypáli!W46</f>
        <v>8819</v>
      </c>
      <c r="X167" s="3">
        <f>Nagypáli!X46</f>
        <v>8819</v>
      </c>
      <c r="Y167" s="3">
        <f>Nagypáli!Y46</f>
        <v>8819</v>
      </c>
      <c r="Z167" s="3">
        <f>Nagypáli!Z46</f>
        <v>8819</v>
      </c>
      <c r="AA167" s="3">
        <f>Nagypáli!AA46</f>
        <v>8819</v>
      </c>
      <c r="AB167" s="3">
        <f>Nagypáli!AB46</f>
        <v>8819</v>
      </c>
      <c r="AC167" s="4">
        <f>Nagypáli!AC46</f>
        <v>8819</v>
      </c>
    </row>
    <row r="168" spans="1:29" s="83" customFormat="1" ht="90" x14ac:dyDescent="0.25">
      <c r="A168" s="170">
        <f>Sárhida!A45</f>
        <v>0</v>
      </c>
      <c r="B168" s="189"/>
      <c r="C168" s="189" t="str">
        <f>Sárhida!C45</f>
        <v>Sárhida</v>
      </c>
      <c r="D168" s="189" t="str">
        <f>Sárhida!D45</f>
        <v>vezeték kiváltás, rekonstrukció, felújítás</v>
      </c>
      <c r="E168" s="189" t="str">
        <f>Sárhida!E45</f>
        <v xml:space="preserve">A vezeték állapota anyaga, kora, minősége miatt nem megfelelő, elavult. </v>
      </c>
      <c r="F168" s="189" t="str">
        <f>Sárhida!F45</f>
        <v>A vezeték anyaga vízbiztonsági kockázatot rejt magában, illetve nagyobb a valószínűsége a meghibásodásnak.</v>
      </c>
      <c r="G168" s="189" t="str">
        <f>Sárhida!G45</f>
        <v>A vízvezeték kiváltás a vízigények figyelembevételével megfelelő átmérőjű és anyagú hálózatot kapunk.</v>
      </c>
      <c r="H168" s="189"/>
      <c r="I168" s="170" t="str">
        <f>Sárhida!I45</f>
        <v>Sárhida</v>
      </c>
      <c r="J168" s="134">
        <f t="shared" si="7"/>
        <v>71210</v>
      </c>
      <c r="K168" s="171"/>
      <c r="L168" s="194">
        <f>Sárhida!L45</f>
        <v>46388</v>
      </c>
      <c r="M168" s="194">
        <f>Sárhida!M45</f>
        <v>50040</v>
      </c>
      <c r="N168" s="171" t="str">
        <f>Sárhida!N45</f>
        <v>hosszú</v>
      </c>
      <c r="O168" s="1"/>
      <c r="P168" s="2"/>
      <c r="Q168" s="2"/>
      <c r="R168" s="2"/>
      <c r="S168" s="2"/>
      <c r="T168" s="3">
        <f>Sárhida!T45</f>
        <v>7121</v>
      </c>
      <c r="U168" s="3">
        <f>Sárhida!U45</f>
        <v>7121</v>
      </c>
      <c r="V168" s="3">
        <f>Sárhida!V45</f>
        <v>7121</v>
      </c>
      <c r="W168" s="3">
        <f>Sárhida!W45</f>
        <v>7121</v>
      </c>
      <c r="X168" s="3">
        <f>Sárhida!X45</f>
        <v>7121</v>
      </c>
      <c r="Y168" s="3">
        <f>Sárhida!Y45</f>
        <v>7121</v>
      </c>
      <c r="Z168" s="3">
        <f>Sárhida!Z45</f>
        <v>7121</v>
      </c>
      <c r="AA168" s="3">
        <f>Sárhida!AA45</f>
        <v>7121</v>
      </c>
      <c r="AB168" s="3">
        <f>Sárhida!AB45</f>
        <v>7121</v>
      </c>
      <c r="AC168" s="4">
        <f>Sárhida!AC45</f>
        <v>7121</v>
      </c>
    </row>
    <row r="169" spans="1:29" s="83" customFormat="1" ht="90" x14ac:dyDescent="0.25">
      <c r="A169" s="170">
        <f>Teskánd!A46</f>
        <v>0</v>
      </c>
      <c r="B169" s="189"/>
      <c r="C169" s="189" t="str">
        <f>Teskánd!C46</f>
        <v>Teskánd</v>
      </c>
      <c r="D169" s="189" t="str">
        <f>Teskánd!D46</f>
        <v>vezeték kiváltás, rekonstrukció, felújítás</v>
      </c>
      <c r="E169" s="189" t="str">
        <f>Teskánd!E46</f>
        <v xml:space="preserve">A vezeték állapota anyaga, kora, minősége miatt nem megfelelő, elavult. </v>
      </c>
      <c r="F169" s="189" t="str">
        <f>Teskánd!F46</f>
        <v>A vezeték elavult műszaki állapota miatt gyakoriak a csőtörések.</v>
      </c>
      <c r="G169" s="189" t="str">
        <f>Teskánd!G46</f>
        <v>A vízvezeték kiváltás a vízigények figyelembevételével megfelelő átmérőjű és anyagú hálózatot kapunk.</v>
      </c>
      <c r="H169" s="189"/>
      <c r="I169" s="170" t="str">
        <f>Teskánd!I46</f>
        <v>Teskánd</v>
      </c>
      <c r="J169" s="134">
        <f t="shared" si="7"/>
        <v>173750</v>
      </c>
      <c r="K169" s="171"/>
      <c r="L169" s="194">
        <f>Teskánd!L46</f>
        <v>46388</v>
      </c>
      <c r="M169" s="194">
        <f>Teskánd!M46</f>
        <v>50040</v>
      </c>
      <c r="N169" s="171" t="str">
        <f>Teskánd!N46</f>
        <v>hosszú</v>
      </c>
      <c r="O169" s="1"/>
      <c r="P169" s="2"/>
      <c r="Q169" s="2"/>
      <c r="R169" s="2"/>
      <c r="S169" s="2"/>
      <c r="T169" s="3">
        <f>Teskánd!T46</f>
        <v>17375</v>
      </c>
      <c r="U169" s="3">
        <f>Teskánd!U46</f>
        <v>17375</v>
      </c>
      <c r="V169" s="3">
        <f>Teskánd!V46</f>
        <v>17375</v>
      </c>
      <c r="W169" s="3">
        <f>Teskánd!W46</f>
        <v>17375</v>
      </c>
      <c r="X169" s="3">
        <f>Teskánd!X46</f>
        <v>17375</v>
      </c>
      <c r="Y169" s="3">
        <f>Teskánd!Y46</f>
        <v>17375</v>
      </c>
      <c r="Z169" s="3">
        <f>Teskánd!Z46</f>
        <v>17375</v>
      </c>
      <c r="AA169" s="3">
        <f>Teskánd!AA46</f>
        <v>17375</v>
      </c>
      <c r="AB169" s="3">
        <f>Teskánd!AB46</f>
        <v>17375</v>
      </c>
      <c r="AC169" s="4">
        <f>Teskánd!AC46</f>
        <v>17375</v>
      </c>
    </row>
    <row r="170" spans="1:29" s="83" customFormat="1" ht="90" x14ac:dyDescent="0.25">
      <c r="A170" s="170">
        <f>Zalaboldogfa!A43</f>
        <v>0</v>
      </c>
      <c r="B170" s="189"/>
      <c r="C170" s="189" t="str">
        <f>Zalaboldogfa!C43</f>
        <v>Zalaboldogfa</v>
      </c>
      <c r="D170" s="189" t="str">
        <f>Zalaboldogfa!D43</f>
        <v>vezeték kiváltás, rekonstrukció, felújítás</v>
      </c>
      <c r="E170" s="189" t="str">
        <f>Zalaboldogfa!E43</f>
        <v xml:space="preserve">A vezeték állapota anyaga, kora, minősége miatt nem megfelelő, elavult. </v>
      </c>
      <c r="F170" s="189" t="str">
        <f>Zalaboldogfa!F43</f>
        <v>A vezeték elavult műszaki állapota miatt gyakoriak a csőtörések</v>
      </c>
      <c r="G170" s="189" t="str">
        <f>Zalaboldogfa!G43</f>
        <v>A vízvezeték kiváltás, a vízigények figyelembevételével megfelelő átmérőjű és anyagú hálózatot kapunk.</v>
      </c>
      <c r="H170" s="189"/>
      <c r="I170" s="170" t="str">
        <f>Zalaboldogfa!I43</f>
        <v>Zalaboldogfa</v>
      </c>
      <c r="J170" s="134">
        <f t="shared" si="7"/>
        <v>128830</v>
      </c>
      <c r="K170" s="171"/>
      <c r="L170" s="194">
        <f>Zalaboldogfa!L43</f>
        <v>46388</v>
      </c>
      <c r="M170" s="194">
        <f>Zalaboldogfa!M43</f>
        <v>50040</v>
      </c>
      <c r="N170" s="171" t="str">
        <f>Zalaboldogfa!N43</f>
        <v>hosszú</v>
      </c>
      <c r="O170" s="1"/>
      <c r="P170" s="2"/>
      <c r="Q170" s="2"/>
      <c r="R170" s="2"/>
      <c r="S170" s="2"/>
      <c r="T170" s="3">
        <f>Zalaboldogfa!T43</f>
        <v>12883</v>
      </c>
      <c r="U170" s="3">
        <f>Zalaboldogfa!U43</f>
        <v>12883</v>
      </c>
      <c r="V170" s="3">
        <f>Zalaboldogfa!V43</f>
        <v>12883</v>
      </c>
      <c r="W170" s="3">
        <f>Zalaboldogfa!W43</f>
        <v>12883</v>
      </c>
      <c r="X170" s="3">
        <f>Zalaboldogfa!X43</f>
        <v>12883</v>
      </c>
      <c r="Y170" s="3">
        <f>Zalaboldogfa!Y43</f>
        <v>12883</v>
      </c>
      <c r="Z170" s="3">
        <f>Zalaboldogfa!Z43</f>
        <v>12883</v>
      </c>
      <c r="AA170" s="3">
        <f>Zalaboldogfa!AA43</f>
        <v>12883</v>
      </c>
      <c r="AB170" s="3">
        <f>Zalaboldogfa!AB43</f>
        <v>12883</v>
      </c>
      <c r="AC170" s="4">
        <f>Zalaboldogfa!AC43</f>
        <v>12883</v>
      </c>
    </row>
    <row r="171" spans="1:29" s="83" customFormat="1" ht="90" x14ac:dyDescent="0.25">
      <c r="A171" s="170">
        <f>Zalaszentgyörgy!A45</f>
        <v>0</v>
      </c>
      <c r="B171" s="189"/>
      <c r="C171" s="189" t="str">
        <f>Zalaszentgyörgy!C45</f>
        <v>Zalaszentgyörgy</v>
      </c>
      <c r="D171" s="189" t="str">
        <f>Zalaszentgyörgy!D45</f>
        <v>ivóvízhálózat rekonstrukció</v>
      </c>
      <c r="E171" s="189" t="str">
        <f>Zalaszentgyörgy!E45</f>
        <v xml:space="preserve">A vezeték állapota anyaga, kora, minősége miatt nem megfelelő, elavult. </v>
      </c>
      <c r="F171" s="189" t="str">
        <f>Zalaszentgyörgy!F45</f>
        <v>A vezeték elavult műszaki állapota miatt gyakoriak a csőtörések</v>
      </c>
      <c r="G171" s="189" t="str">
        <f>Zalaszentgyörgy!G45</f>
        <v>A vízvezeték kiváltás, a vízigények figyelembevételével megfelelő átmérőjű és anyagú hálózatot kapunk.</v>
      </c>
      <c r="H171" s="189"/>
      <c r="I171" s="170" t="str">
        <f>Zalaszentgyörgy!I45</f>
        <v>Zalaszentgyörgy</v>
      </c>
      <c r="J171" s="134">
        <f t="shared" si="7"/>
        <v>130280</v>
      </c>
      <c r="K171" s="171"/>
      <c r="L171" s="194">
        <f>Zalaszentgyörgy!L45</f>
        <v>46388</v>
      </c>
      <c r="M171" s="194">
        <f>Zalaszentgyörgy!M45</f>
        <v>50040</v>
      </c>
      <c r="N171" s="171" t="str">
        <f>Zalaszentgyörgy!N45</f>
        <v>hosszú</v>
      </c>
      <c r="O171" s="1"/>
      <c r="P171" s="2"/>
      <c r="Q171" s="2"/>
      <c r="R171" s="2"/>
      <c r="S171" s="2"/>
      <c r="T171" s="3">
        <f>Zalaszentgyörgy!T45</f>
        <v>13028</v>
      </c>
      <c r="U171" s="3">
        <f>Zalaszentgyörgy!U45</f>
        <v>13028</v>
      </c>
      <c r="V171" s="3">
        <f>Zalaszentgyörgy!V45</f>
        <v>13028</v>
      </c>
      <c r="W171" s="3">
        <f>Zalaszentgyörgy!W45</f>
        <v>13028</v>
      </c>
      <c r="X171" s="3">
        <f>Zalaszentgyörgy!X45</f>
        <v>13028</v>
      </c>
      <c r="Y171" s="3">
        <f>Zalaszentgyörgy!Y45</f>
        <v>13028</v>
      </c>
      <c r="Z171" s="3">
        <f>Zalaszentgyörgy!Z45</f>
        <v>13028</v>
      </c>
      <c r="AA171" s="3">
        <f>Zalaszentgyörgy!AA45</f>
        <v>13028</v>
      </c>
      <c r="AB171" s="3">
        <f>Zalaszentgyörgy!AB45</f>
        <v>13028</v>
      </c>
      <c r="AC171" s="4">
        <f>Zalaszentgyörgy!AC45</f>
        <v>13028</v>
      </c>
    </row>
    <row r="172" spans="1:29" s="132" customFormat="1" ht="90" x14ac:dyDescent="0.25">
      <c r="A172" s="170">
        <f>Zalaegerszeg!A107</f>
        <v>0</v>
      </c>
      <c r="B172" s="189"/>
      <c r="C172" s="189" t="str">
        <f>Zalaegerszeg!C107</f>
        <v>Zalaegerszeg Keleti átemelő</v>
      </c>
      <c r="D172" s="189" t="str">
        <f>Zalaegerszeg!D107</f>
        <v>kimenő ág csere</v>
      </c>
      <c r="E172" s="189" t="str">
        <f>Zalaegerszeg!E107</f>
        <v xml:space="preserve">A vezeték állapota anyaga, kora, minősége miatt nem megfelelő, elavult. </v>
      </c>
      <c r="F172" s="189" t="str">
        <f>Zalaegerszeg!F107</f>
        <v>A vezeték elavult műszaki állapota miatt gyakoriak a csőtörések.</v>
      </c>
      <c r="G172" s="189" t="str">
        <f>Zalaegerszeg!G107</f>
        <v>A vízvezeték kiváltás a vízigények figyelembevételével megfelelő átmérőjű és anyagú hálózatot kapunk.</v>
      </c>
      <c r="H172" s="189"/>
      <c r="I172" s="170" t="str">
        <f>Zalaegerszeg!I107</f>
        <v>Zalaegerszeg</v>
      </c>
      <c r="J172" s="134">
        <f>SUM(O172:AC172)</f>
        <v>39270</v>
      </c>
      <c r="K172" s="171"/>
      <c r="L172" s="194">
        <f>Zalaegerszeg!L107</f>
        <v>46753</v>
      </c>
      <c r="M172" s="194">
        <f>Zalaegerszeg!M107</f>
        <v>47118</v>
      </c>
      <c r="N172" s="171" t="str">
        <f>Zalaegerszeg!N107</f>
        <v>hosszú</v>
      </c>
      <c r="O172" s="41"/>
      <c r="P172" s="33"/>
      <c r="Q172" s="33"/>
      <c r="R172" s="33"/>
      <c r="S172" s="33"/>
      <c r="T172" s="42"/>
      <c r="U172" s="42">
        <f>Zalaegerszeg!U107</f>
        <v>39270</v>
      </c>
      <c r="V172" s="42"/>
      <c r="W172" s="42"/>
      <c r="X172" s="42"/>
      <c r="Y172" s="42"/>
      <c r="Z172" s="42"/>
      <c r="AA172" s="42"/>
      <c r="AB172" s="42"/>
      <c r="AC172" s="43"/>
    </row>
    <row r="173" spans="1:29" s="83" customFormat="1" ht="90" x14ac:dyDescent="0.25">
      <c r="A173" s="170">
        <f>Zalaszentgyörgy!A46</f>
        <v>0</v>
      </c>
      <c r="B173" s="189"/>
      <c r="C173" s="189" t="str">
        <f>Zalaszentgyörgy!C46</f>
        <v>Zalaszentgyörgy</v>
      </c>
      <c r="D173" s="189" t="str">
        <f>Zalaszentgyörgy!D46</f>
        <v>tűzcsap építés, csere</v>
      </c>
      <c r="E173" s="189" t="str">
        <f>Zalaszentgyörgy!E46</f>
        <v xml:space="preserve">A szerelvény állapota anyaga, kora, minősége miatt nem megfelelő, elavult. </v>
      </c>
      <c r="F173" s="189" t="str">
        <f>Zalaszentgyörgy!F46</f>
        <v>A vezeték elavult műszaki állapota miatt gyakoriak a csőtörések</v>
      </c>
      <c r="G173" s="189" t="str">
        <f>Zalaszentgyörgy!G46</f>
        <v>A szerelvény kiváltás, a vízigények figyelembevételével megfelelő átmérőjű és anyagú hálózatot kapunk.</v>
      </c>
      <c r="H173" s="189"/>
      <c r="I173" s="170" t="str">
        <f>Zalaszentgyörgy!I46</f>
        <v>Zalaszentgyörgy</v>
      </c>
      <c r="J173" s="134">
        <f>SUM(O173:AC173)</f>
        <v>635</v>
      </c>
      <c r="K173" s="171"/>
      <c r="L173" s="194">
        <f>Zalaszentgyörgy!L46</f>
        <v>47119</v>
      </c>
      <c r="M173" s="194">
        <f>Zalaszentgyörgy!M46</f>
        <v>47483</v>
      </c>
      <c r="N173" s="171" t="str">
        <f>Zalaszentgyörgy!N46</f>
        <v>hosszú</v>
      </c>
      <c r="O173" s="1"/>
      <c r="P173" s="2"/>
      <c r="Q173" s="2"/>
      <c r="R173" s="2"/>
      <c r="S173" s="2"/>
      <c r="T173" s="3"/>
      <c r="U173" s="3"/>
      <c r="V173" s="3">
        <f>Zalaszentgyörgy!V46</f>
        <v>635</v>
      </c>
      <c r="W173" s="3"/>
      <c r="X173" s="3"/>
      <c r="Y173" s="3"/>
      <c r="Z173" s="3"/>
      <c r="AA173" s="3"/>
      <c r="AB173" s="3"/>
      <c r="AC173" s="4"/>
    </row>
    <row r="174" spans="1:29" s="132" customFormat="1" ht="90" x14ac:dyDescent="0.25">
      <c r="A174" s="170">
        <f>Zalaegerszeg!A108</f>
        <v>0</v>
      </c>
      <c r="B174" s="189"/>
      <c r="C174" s="189" t="str">
        <f>Zalaegerszeg!C108</f>
        <v>Zalaegerszeg Bíró M. út (Berzsenyi - Petőfi u. között)</v>
      </c>
      <c r="D174" s="189" t="str">
        <f>Zalaegerszeg!D108</f>
        <v>gerincvezeték csere (D355 330 fm))</v>
      </c>
      <c r="E174" s="189" t="str">
        <f>Zalaegerszeg!E108</f>
        <v xml:space="preserve">A vezeték állapota anyaga, kora, minősége miatt nem megfelelő, elavult. </v>
      </c>
      <c r="F174" s="189" t="str">
        <f>Zalaegerszeg!F108</f>
        <v>A vezeték elavult műszaki állapota miatt gyakoriak a csőtörések.</v>
      </c>
      <c r="G174" s="189" t="str">
        <f>Zalaegerszeg!G108</f>
        <v>A vízvezeték kiváltás a vízigények figyelembevételével megfelelő átmérőjű és anyagú hálózatot kapunk.</v>
      </c>
      <c r="H174" s="189"/>
      <c r="I174" s="170" t="str">
        <f>Zalaegerszeg!I108</f>
        <v>Zalaegerszeg</v>
      </c>
      <c r="J174" s="134">
        <f>SUM(O174:AC174)</f>
        <v>23375</v>
      </c>
      <c r="K174" s="171"/>
      <c r="L174" s="194">
        <f>Zalaegerszeg!L108</f>
        <v>47484</v>
      </c>
      <c r="M174" s="194">
        <f>Zalaegerszeg!M108</f>
        <v>47848</v>
      </c>
      <c r="N174" s="171" t="str">
        <f>Zalaegerszeg!N108</f>
        <v>hosszú</v>
      </c>
      <c r="O174" s="41"/>
      <c r="P174" s="33"/>
      <c r="Q174" s="33"/>
      <c r="R174" s="33"/>
      <c r="S174" s="33"/>
      <c r="T174" s="42"/>
      <c r="U174" s="42"/>
      <c r="V174" s="42"/>
      <c r="W174" s="42">
        <f>Zalaegerszeg!W108</f>
        <v>23375</v>
      </c>
      <c r="X174" s="42"/>
      <c r="Y174" s="42"/>
      <c r="Z174" s="42"/>
      <c r="AA174" s="42"/>
      <c r="AB174" s="42"/>
      <c r="AC174" s="43"/>
    </row>
    <row r="175" spans="1:29" s="83" customFormat="1" ht="90" x14ac:dyDescent="0.25">
      <c r="A175" s="170">
        <f>Dobronhegy!A42</f>
        <v>0</v>
      </c>
      <c r="B175" s="189"/>
      <c r="C175" s="189" t="str">
        <f>Dobronhegy!C42</f>
        <v>Dobronhegy Petőfi u.</v>
      </c>
      <c r="D175" s="189" t="str">
        <f>Dobronhegy!D42</f>
        <v>csőhíd csere (NA100 6 fm)</v>
      </c>
      <c r="E175" s="189" t="str">
        <f>Dobronhegy!E42</f>
        <v xml:space="preserve">A vezeték állapota anyaga, kora, minősége miatt nem megfelelő, elavult. </v>
      </c>
      <c r="F175" s="189" t="str">
        <f>Dobronhegy!F42</f>
        <v>A vezeték elavult műszaki állapota miatt gyakoriak a csőtörések</v>
      </c>
      <c r="G175" s="189" t="str">
        <f>Dobronhegy!G42</f>
        <v>A vízvezeték kiváltás, a vízigények figyelembevételével megfelelő átmérőjű és anyagú hálózatot kapunk.</v>
      </c>
      <c r="H175" s="189"/>
      <c r="I175" s="170" t="str">
        <f>Dobronhegy!I42</f>
        <v>Dobronhegy</v>
      </c>
      <c r="J175" s="134">
        <f t="shared" si="7"/>
        <v>400</v>
      </c>
      <c r="K175" s="171"/>
      <c r="L175" s="194">
        <f>Dobronhegy!L42</f>
        <v>47484</v>
      </c>
      <c r="M175" s="194">
        <f>Dobronhegy!M42</f>
        <v>48944</v>
      </c>
      <c r="N175" s="171" t="str">
        <f>Dobronhegy!N42</f>
        <v>hosszú</v>
      </c>
      <c r="O175" s="1"/>
      <c r="P175" s="2"/>
      <c r="Q175" s="2"/>
      <c r="R175" s="2"/>
      <c r="S175" s="2"/>
      <c r="T175" s="3"/>
      <c r="U175" s="3"/>
      <c r="V175" s="3"/>
      <c r="W175" s="3">
        <f>Dobronhegy!W42</f>
        <v>100</v>
      </c>
      <c r="X175" s="3">
        <f>Dobronhegy!X42</f>
        <v>100</v>
      </c>
      <c r="Y175" s="3">
        <f>Dobronhegy!Y42</f>
        <v>100</v>
      </c>
      <c r="Z175" s="3">
        <f>Dobronhegy!Z42</f>
        <v>100</v>
      </c>
      <c r="AA175" s="3"/>
      <c r="AB175" s="3"/>
      <c r="AC175" s="4"/>
    </row>
    <row r="176" spans="1:29" s="83" customFormat="1" ht="90" x14ac:dyDescent="0.25">
      <c r="A176" s="170">
        <f>Bagod!A48</f>
        <v>0</v>
      </c>
      <c r="B176" s="189"/>
      <c r="C176" s="189" t="str">
        <f>Bagod!C48</f>
        <v>Bagod Ady Endre utca</v>
      </c>
      <c r="D176" s="189" t="str">
        <f>Bagod!D48</f>
        <v>gerincvezeték csere (d225 800 fm)</v>
      </c>
      <c r="E176" s="189" t="str">
        <f>Bagod!E48</f>
        <v xml:space="preserve">A vezeték állapota anyaga, kora, minősége miatt nem megfelelő, elavult. </v>
      </c>
      <c r="F176" s="189" t="str">
        <f>Bagod!F48</f>
        <v>A vezeték elavult műszaki állapota miatt gyakoriak a csőtörések</v>
      </c>
      <c r="G176" s="189" t="str">
        <f>Bagod!G48</f>
        <v>A vízvezeték kiváltás, a vízigények figyelembevételével megfelelő átmérőjű és anyagú hálózatot kapunk.</v>
      </c>
      <c r="H176" s="189"/>
      <c r="I176" s="170" t="str">
        <f>Bagod!I48</f>
        <v>Bagod</v>
      </c>
      <c r="J176" s="134">
        <f t="shared" ref="J176" si="17">SUM(O176:AC176)</f>
        <v>32500</v>
      </c>
      <c r="K176" s="171"/>
      <c r="L176" s="194">
        <f>Bagod!L48</f>
        <v>47849</v>
      </c>
      <c r="M176" s="194">
        <f>Bagod!M48</f>
        <v>49674</v>
      </c>
      <c r="N176" s="171" t="str">
        <f>Bagod!N48</f>
        <v>hosszú</v>
      </c>
      <c r="O176" s="1"/>
      <c r="P176" s="2"/>
      <c r="Q176" s="2"/>
      <c r="R176" s="2"/>
      <c r="S176" s="2"/>
      <c r="T176" s="3"/>
      <c r="U176" s="3"/>
      <c r="V176" s="3"/>
      <c r="W176" s="3"/>
      <c r="X176" s="3">
        <f>Bagod!X48</f>
        <v>6500</v>
      </c>
      <c r="Y176" s="3">
        <f>Bagod!Y48</f>
        <v>6500</v>
      </c>
      <c r="Z176" s="3">
        <f>Bagod!Z48</f>
        <v>6500</v>
      </c>
      <c r="AA176" s="3">
        <f>Bagod!AA48</f>
        <v>6500</v>
      </c>
      <c r="AB176" s="3">
        <f>Bagod!AB48</f>
        <v>6500</v>
      </c>
      <c r="AC176" s="4"/>
    </row>
    <row r="177" spans="1:29" x14ac:dyDescent="0.25">
      <c r="A177" s="158"/>
      <c r="B177" s="72" t="s">
        <v>2</v>
      </c>
      <c r="C177" s="68"/>
      <c r="D177" s="68"/>
      <c r="E177" s="68"/>
      <c r="F177" s="68"/>
      <c r="G177" s="68"/>
      <c r="H177" s="73"/>
      <c r="I177" s="169"/>
      <c r="J177" s="172"/>
      <c r="K177" s="68"/>
      <c r="L177" s="70"/>
      <c r="M177" s="70"/>
      <c r="N177" s="68"/>
      <c r="O177" s="73"/>
      <c r="P177" s="73"/>
      <c r="Q177" s="74"/>
      <c r="R177" s="7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  <c r="AC177" s="90"/>
    </row>
    <row r="178" spans="1:29" x14ac:dyDescent="0.25">
      <c r="A178" s="155"/>
      <c r="B178" s="56"/>
      <c r="C178" s="112"/>
      <c r="D178" s="57"/>
      <c r="E178" s="18"/>
      <c r="F178" s="18"/>
      <c r="G178" s="18"/>
      <c r="H178" s="62"/>
      <c r="I178" s="170"/>
      <c r="J178" s="171"/>
      <c r="K178" s="57"/>
      <c r="L178" s="63"/>
      <c r="M178" s="63"/>
      <c r="N178" s="64"/>
      <c r="O178" s="1"/>
      <c r="P178" s="2"/>
      <c r="Q178" s="33"/>
      <c r="R178" s="33"/>
      <c r="S178" s="2"/>
      <c r="T178" s="3"/>
      <c r="U178" s="3"/>
      <c r="V178" s="3"/>
      <c r="W178" s="3"/>
      <c r="X178" s="3"/>
      <c r="Y178" s="3"/>
      <c r="Z178" s="3"/>
      <c r="AA178" s="3"/>
      <c r="AB178" s="3"/>
      <c r="AC178" s="4"/>
    </row>
    <row r="179" spans="1:29" x14ac:dyDescent="0.25">
      <c r="A179" s="158"/>
      <c r="B179" s="72" t="s">
        <v>3</v>
      </c>
      <c r="C179" s="68"/>
      <c r="D179" s="68"/>
      <c r="E179" s="68"/>
      <c r="F179" s="68"/>
      <c r="G179" s="68"/>
      <c r="H179" s="73"/>
      <c r="I179" s="169"/>
      <c r="J179" s="180"/>
      <c r="K179" s="68"/>
      <c r="L179" s="70"/>
      <c r="M179" s="70"/>
      <c r="N179" s="68"/>
      <c r="O179" s="73"/>
      <c r="P179" s="73"/>
      <c r="Q179" s="74"/>
      <c r="R179" s="73"/>
      <c r="S179" s="73"/>
      <c r="T179" s="73"/>
      <c r="U179" s="73"/>
      <c r="V179" s="73"/>
      <c r="W179" s="73"/>
      <c r="X179" s="73"/>
      <c r="Y179" s="73"/>
      <c r="Z179" s="73"/>
      <c r="AA179" s="73"/>
      <c r="AB179" s="73"/>
      <c r="AC179" s="90"/>
    </row>
    <row r="180" spans="1:29" x14ac:dyDescent="0.25">
      <c r="A180" s="155"/>
      <c r="B180" s="56"/>
      <c r="C180" s="112"/>
      <c r="D180" s="57"/>
      <c r="E180" s="18"/>
      <c r="F180" s="18"/>
      <c r="G180" s="18"/>
      <c r="H180" s="62"/>
      <c r="I180" s="170"/>
      <c r="J180" s="171"/>
      <c r="K180" s="57"/>
      <c r="L180" s="63"/>
      <c r="M180" s="63"/>
      <c r="N180" s="64"/>
      <c r="O180" s="1"/>
      <c r="P180" s="2"/>
      <c r="Q180" s="33"/>
      <c r="R180" s="33"/>
      <c r="S180" s="2"/>
      <c r="T180" s="3"/>
      <c r="U180" s="3"/>
      <c r="V180" s="3"/>
      <c r="W180" s="3"/>
      <c r="X180" s="3"/>
      <c r="Y180" s="3"/>
      <c r="Z180" s="3"/>
      <c r="AA180" s="3"/>
      <c r="AB180" s="3"/>
      <c r="AC180" s="4"/>
    </row>
    <row r="181" spans="1:29" x14ac:dyDescent="0.25">
      <c r="A181" s="158"/>
      <c r="B181" s="73" t="s">
        <v>47</v>
      </c>
      <c r="C181" s="68"/>
      <c r="D181" s="68"/>
      <c r="E181" s="68"/>
      <c r="F181" s="68"/>
      <c r="G181" s="68"/>
      <c r="H181" s="73"/>
      <c r="I181" s="169"/>
      <c r="J181" s="172"/>
      <c r="K181" s="68"/>
      <c r="L181" s="70"/>
      <c r="M181" s="70"/>
      <c r="N181" s="68"/>
      <c r="O181" s="73"/>
      <c r="P181" s="73"/>
      <c r="Q181" s="74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/>
      <c r="AC181" s="90"/>
    </row>
    <row r="182" spans="1:29" s="111" customFormat="1" x14ac:dyDescent="0.25">
      <c r="A182" s="164"/>
      <c r="B182" s="113" t="s">
        <v>1</v>
      </c>
      <c r="C182" s="114"/>
      <c r="D182" s="114"/>
      <c r="E182" s="114"/>
      <c r="F182" s="114"/>
      <c r="G182" s="114"/>
      <c r="H182" s="115"/>
      <c r="I182" s="177"/>
      <c r="J182" s="180"/>
      <c r="K182" s="114"/>
      <c r="L182" s="116"/>
      <c r="M182" s="116"/>
      <c r="N182" s="114"/>
      <c r="O182" s="115"/>
      <c r="P182" s="115"/>
      <c r="Q182" s="117"/>
      <c r="R182" s="115"/>
      <c r="S182" s="115"/>
      <c r="T182" s="115"/>
      <c r="U182" s="115"/>
      <c r="V182" s="115"/>
      <c r="W182" s="115"/>
      <c r="X182" s="115"/>
      <c r="Y182" s="115"/>
      <c r="Z182" s="115"/>
      <c r="AA182" s="115"/>
      <c r="AB182" s="115"/>
      <c r="AC182" s="118"/>
    </row>
    <row r="183" spans="1:29" s="83" customFormat="1" ht="75" x14ac:dyDescent="0.25">
      <c r="A183" s="170">
        <f>Bocfölde!A49</f>
        <v>20</v>
      </c>
      <c r="B183" s="189"/>
      <c r="C183" s="189" t="str">
        <f>Bocfölde!C49</f>
        <v>Bocfölde magaslti tároló</v>
      </c>
      <c r="D183" s="189" t="str">
        <f>Bocfölde!D49</f>
        <v>2 db hátsó tároló belépő lapostető szigetelés felújítás</v>
      </c>
      <c r="E183" s="189" t="str">
        <f>Bocfölde!E49</f>
        <v xml:space="preserve">Az objektum kora, műszaki állapota miatt fennáll a meghibásodás veszélye.
</v>
      </c>
      <c r="F183" s="189" t="str">
        <f>Bocfölde!F49</f>
        <v>A felhasználók folyamatos vízellátásának biztosítására</v>
      </c>
      <c r="G183" s="189" t="str">
        <f>Bocfölde!G49</f>
        <v>Az elvárt vízigényeket kielégítő megfelelő műszaki állapotú vízbázis.</v>
      </c>
      <c r="H183" s="189"/>
      <c r="I183" s="170" t="str">
        <f>Bocfölde!I49</f>
        <v>Bocfölde</v>
      </c>
      <c r="J183" s="134">
        <f>SUM(O183:AC183)</f>
        <v>400</v>
      </c>
      <c r="K183" s="171"/>
      <c r="L183" s="194">
        <f>Bocfölde!L49</f>
        <v>44562</v>
      </c>
      <c r="M183" s="194">
        <f>Bocfölde!M49</f>
        <v>44926</v>
      </c>
      <c r="N183" s="171" t="str">
        <f>Bocfölde!N49</f>
        <v>rövid</v>
      </c>
      <c r="O183" s="1">
        <f>Bocfölde!O49</f>
        <v>400</v>
      </c>
      <c r="P183" s="2"/>
      <c r="Q183" s="2"/>
      <c r="R183" s="2"/>
      <c r="S183" s="2"/>
      <c r="T183" s="3"/>
      <c r="U183" s="3"/>
      <c r="V183" s="3"/>
      <c r="W183" s="3"/>
      <c r="X183" s="3"/>
      <c r="Y183" s="3"/>
      <c r="Z183" s="3"/>
      <c r="AA183" s="3"/>
      <c r="AB183" s="3"/>
      <c r="AC183" s="4"/>
    </row>
    <row r="184" spans="1:29" s="83" customFormat="1" ht="120" x14ac:dyDescent="0.25">
      <c r="A184" s="170">
        <f>Zalaegerszeg!A115</f>
        <v>0</v>
      </c>
      <c r="B184" s="189"/>
      <c r="C184" s="189" t="str">
        <f>Zalaegerszeg!C115</f>
        <v>Zalaegerszeg Botfa hegy II. tároló</v>
      </c>
      <c r="D184" s="189" t="str">
        <f>Zalaegerszeg!D115</f>
        <v>belépő lapostető szigetelés felújítás</v>
      </c>
      <c r="E184" s="189" t="str">
        <f>Zalaegerszeg!E115</f>
        <v>Az épület/építmény minősége és állaga  leromlott.</v>
      </c>
      <c r="F184" s="189" t="str">
        <f>Zalaegerszeg!F115</f>
        <v>Az  épület/építmény feladata a víziközmű létesítmények védelme, vagyon és vízbiztonsági szempontból. Jelenlegi állapotban nem biztosítja a fenti funkciókat. A víztároló létesítmények nem megfelelő állapota.</v>
      </c>
      <c r="G184" s="189" t="str">
        <f>Zalaegerszeg!G115</f>
        <v>Az épület/építmény megfelelő műszaki állapota révén ellátja a vagyon- és vízbiztonsági feladatait.</v>
      </c>
      <c r="H184" s="189"/>
      <c r="I184" s="170" t="str">
        <f>Zalaegerszeg!I115</f>
        <v>Zalaegerszeg</v>
      </c>
      <c r="J184" s="134">
        <f>SUM(O184:AC184)</f>
        <v>250</v>
      </c>
      <c r="K184" s="171"/>
      <c r="L184" s="194">
        <f>Zalaegerszeg!L115</f>
        <v>45658</v>
      </c>
      <c r="M184" s="194">
        <f>Zalaegerszeg!M115</f>
        <v>46022</v>
      </c>
      <c r="N184" s="171" t="str">
        <f>Zalaegerszeg!N115</f>
        <v>közép</v>
      </c>
      <c r="O184" s="253"/>
      <c r="P184" s="47"/>
      <c r="Q184" s="47"/>
      <c r="R184" s="47">
        <f>Zalaegerszeg!R115</f>
        <v>250</v>
      </c>
      <c r="S184" s="2"/>
      <c r="T184" s="3"/>
      <c r="U184" s="3"/>
      <c r="V184" s="3"/>
      <c r="W184" s="3"/>
      <c r="X184" s="3"/>
      <c r="Y184" s="3"/>
      <c r="Z184" s="3"/>
      <c r="AA184" s="3"/>
      <c r="AB184" s="3"/>
      <c r="AC184" s="4"/>
    </row>
    <row r="185" spans="1:29" s="83" customFormat="1" ht="120" x14ac:dyDescent="0.25">
      <c r="A185" s="170">
        <f>Zalaegerszeg!A116</f>
        <v>0</v>
      </c>
      <c r="B185" s="189"/>
      <c r="C185" s="189" t="str">
        <f>Zalaegerszeg!C116</f>
        <v>Zalaegerszeg Buslakpuszta magaslati tároló</v>
      </c>
      <c r="D185" s="189" t="str">
        <f>Zalaegerszeg!D116</f>
        <v>belépő lapostető szigetelés felújítás</v>
      </c>
      <c r="E185" s="189" t="str">
        <f>Zalaegerszeg!E116</f>
        <v>Az épület/építmény minősége és állaga  leromlott.</v>
      </c>
      <c r="F185" s="189" t="str">
        <f>Zalaegerszeg!F116</f>
        <v>Az  épület/építmény feladata a víziközmű létesítmények védelme, vagyon és vízbiztonsági szempontból. Jelenlegi állapotban nem biztosítja a fenti funkciókat. A víztároló létesítmények nem megfelelő állapota.</v>
      </c>
      <c r="G185" s="189" t="str">
        <f>Zalaegerszeg!G116</f>
        <v>Az épület/építmény megfelelő műszaki állapota révén ellátja a vagyon- és vízbiztonsági feladatait.</v>
      </c>
      <c r="H185" s="189"/>
      <c r="I185" s="170" t="str">
        <f>Zalaegerszeg!I116</f>
        <v>Zalaegerszeg</v>
      </c>
      <c r="J185" s="134">
        <f>SUM(O185:AC185)</f>
        <v>250</v>
      </c>
      <c r="K185" s="171"/>
      <c r="L185" s="194">
        <f>Zalaegerszeg!L116</f>
        <v>45658</v>
      </c>
      <c r="M185" s="194">
        <f>Zalaegerszeg!M116</f>
        <v>46022</v>
      </c>
      <c r="N185" s="171" t="str">
        <f>Zalaegerszeg!N116</f>
        <v>közép</v>
      </c>
      <c r="O185" s="253"/>
      <c r="P185" s="47"/>
      <c r="Q185" s="47"/>
      <c r="R185" s="47">
        <f>Zalaegerszeg!R116</f>
        <v>250</v>
      </c>
      <c r="S185" s="2"/>
      <c r="T185" s="3"/>
      <c r="U185" s="3"/>
      <c r="V185" s="3"/>
      <c r="W185" s="3"/>
      <c r="X185" s="3"/>
      <c r="Y185" s="3"/>
      <c r="Z185" s="3"/>
      <c r="AA185" s="3"/>
      <c r="AB185" s="3"/>
      <c r="AC185" s="4"/>
    </row>
    <row r="186" spans="1:29" s="83" customFormat="1" ht="120" x14ac:dyDescent="0.25">
      <c r="A186" s="170">
        <f>Zalaegerszeg!A117</f>
        <v>0</v>
      </c>
      <c r="B186" s="189"/>
      <c r="C186" s="189" t="str">
        <f>Zalaegerszeg!C117</f>
        <v>Zalaegerszeg Jánkahegyi víztároló</v>
      </c>
      <c r="D186" s="189" t="str">
        <f>Zalaegerszeg!D117</f>
        <v>egyéb közmű építmények felújítása</v>
      </c>
      <c r="E186" s="189" t="str">
        <f>Zalaegerszeg!E117</f>
        <v>Az épület/építmény minősége és állaga  leromlott.</v>
      </c>
      <c r="F186" s="189" t="str">
        <f>Zalaegerszeg!F117</f>
        <v>Az  épület/építmény feladata a víziközmű létesítmények védelme, vagyon és vízbiztonsági szempontból. Jelenlegi állapotban nem biztosítja a fenti funkciókat. A víztároló létesítmények nem megfelelő állapota.</v>
      </c>
      <c r="G186" s="189" t="str">
        <f>Zalaegerszeg!G117</f>
        <v>Az épület/építmény megfelelő műszaki állapota révén ellátja a vagyon- és vízbiztonsági feladatait.</v>
      </c>
      <c r="H186" s="189"/>
      <c r="I186" s="170" t="str">
        <f>Zalaegerszeg!I117</f>
        <v>Zalaegerszeg</v>
      </c>
      <c r="J186" s="134">
        <f t="shared" ref="J186" si="18">SUM(O186:AC186)</f>
        <v>50000</v>
      </c>
      <c r="K186" s="171"/>
      <c r="L186" s="194">
        <f>Zalaegerszeg!L117</f>
        <v>47119</v>
      </c>
      <c r="M186" s="194">
        <f>Zalaegerszeg!M117</f>
        <v>47483</v>
      </c>
      <c r="N186" s="171" t="str">
        <f>Zalaegerszeg!N117</f>
        <v>hosszú</v>
      </c>
      <c r="O186" s="1"/>
      <c r="P186" s="2"/>
      <c r="Q186" s="2"/>
      <c r="R186" s="2"/>
      <c r="S186" s="2"/>
      <c r="T186" s="3"/>
      <c r="U186" s="3"/>
      <c r="V186" s="3">
        <f>Zalaegerszeg!V117</f>
        <v>50000</v>
      </c>
      <c r="W186" s="3"/>
      <c r="X186" s="3"/>
      <c r="Y186" s="3"/>
      <c r="Z186" s="3"/>
      <c r="AA186" s="3"/>
      <c r="AB186" s="3"/>
      <c r="AC186" s="4"/>
    </row>
    <row r="187" spans="1:29" s="111" customFormat="1" x14ac:dyDescent="0.25">
      <c r="A187" s="164"/>
      <c r="B187" s="113" t="s">
        <v>2</v>
      </c>
      <c r="C187" s="114"/>
      <c r="D187" s="114"/>
      <c r="E187" s="114"/>
      <c r="F187" s="114"/>
      <c r="G187" s="114"/>
      <c r="H187" s="115"/>
      <c r="I187" s="177"/>
      <c r="J187" s="180"/>
      <c r="K187" s="114"/>
      <c r="L187" s="116"/>
      <c r="M187" s="116"/>
      <c r="N187" s="119"/>
      <c r="O187" s="115"/>
      <c r="P187" s="115"/>
      <c r="Q187" s="117"/>
      <c r="R187" s="115"/>
      <c r="S187" s="115"/>
      <c r="T187" s="115"/>
      <c r="U187" s="115"/>
      <c r="V187" s="115"/>
      <c r="W187" s="115"/>
      <c r="X187" s="115"/>
      <c r="Y187" s="115"/>
      <c r="Z187" s="115"/>
      <c r="AA187" s="115"/>
      <c r="AB187" s="115"/>
      <c r="AC187" s="118"/>
    </row>
    <row r="188" spans="1:29" s="83" customFormat="1" ht="90" x14ac:dyDescent="0.25">
      <c r="A188" s="170">
        <f>Zalaegerszeg!A119</f>
        <v>0</v>
      </c>
      <c r="B188" s="189"/>
      <c r="C188" s="189" t="str">
        <f>Zalaegerszeg!C119</f>
        <v>Zalaegerszeg Jánkahegyi víztároló</v>
      </c>
      <c r="D188" s="189" t="str">
        <f>Zalaegerszeg!D119</f>
        <v>közmű gépészet felújítása</v>
      </c>
      <c r="E188" s="189" t="str">
        <f>Zalaegerszeg!E119</f>
        <v>A technológia, szerelvények és vezetékek, műszaki állapota miatt fennáll a meghibásodás veszélye.</v>
      </c>
      <c r="F188" s="189" t="str">
        <f>Zalaegerszeg!F119</f>
        <v>A víztárolás gépészeti berendezései nem töltik be funkciójukat (nyitás-zárás). Az avultsági szint miatt fennáll a meghibásodás veszélye.</v>
      </c>
      <c r="G188" s="189" t="str">
        <f>Zalaegerszeg!G119</f>
        <v>Megfelelő hatékonyságú technológia. A gépészeti funkciókat kifogástalanul ellátó szerelvények.</v>
      </c>
      <c r="H188" s="189"/>
      <c r="I188" s="170" t="str">
        <f>Zalaegerszeg!I119</f>
        <v>Zalaegerszeg</v>
      </c>
      <c r="J188" s="134">
        <f t="shared" ref="J188:J189" si="19">SUM(O188:AC188)</f>
        <v>39000</v>
      </c>
      <c r="K188" s="171"/>
      <c r="L188" s="194">
        <f>Zalaegerszeg!L119</f>
        <v>44927</v>
      </c>
      <c r="M188" s="194">
        <f>Zalaegerszeg!M119</f>
        <v>45291</v>
      </c>
      <c r="N188" s="171" t="str">
        <f>Zalaegerszeg!N119</f>
        <v>közép</v>
      </c>
      <c r="O188" s="44"/>
      <c r="P188" s="51">
        <f>Zalaegerszeg!P119</f>
        <v>39000</v>
      </c>
      <c r="Q188" s="2"/>
      <c r="R188" s="2"/>
      <c r="S188" s="2"/>
      <c r="T188" s="3"/>
      <c r="U188" s="3"/>
      <c r="V188" s="3"/>
      <c r="W188" s="3"/>
      <c r="X188" s="3"/>
      <c r="Y188" s="3"/>
      <c r="Z188" s="3"/>
      <c r="AA188" s="3"/>
      <c r="AB188" s="3"/>
      <c r="AC188" s="4"/>
    </row>
    <row r="189" spans="1:29" s="83" customFormat="1" ht="90" x14ac:dyDescent="0.25">
      <c r="A189" s="192">
        <f>Kustánszeg!A51</f>
        <v>0</v>
      </c>
      <c r="B189" s="77"/>
      <c r="C189" s="77" t="str">
        <f>Becsvölgye!C51</f>
        <v>Kustánszeg víztorony</v>
      </c>
      <c r="D189" s="199" t="str">
        <f>Becsvölgye!D51</f>
        <v>közmű gépészet felújítása</v>
      </c>
      <c r="E189" s="195" t="str">
        <f>Becsvölgye!E51</f>
        <v>A technológia, szerelvények és vezetékek, műszaki állapota miatt fennáll a meghibásodás veszélye.</v>
      </c>
      <c r="F189" s="195" t="str">
        <f>Becsvölgye!F51</f>
        <v>A víztárolás gépészeti berendezései nem töltik be funkciójukat (nyitás-zárás). Az avultsági szint miatt fennáll a meghibásodás veszélye</v>
      </c>
      <c r="G189" s="195" t="str">
        <f>Becsvölgye!G51</f>
        <v>Megfelelő hatékonyságú technológia. A gépészeti funkciókat kifogástalanul ellátó szerelvények</v>
      </c>
      <c r="H189" s="195"/>
      <c r="I189" s="198" t="str">
        <f>Becsvölgye!I51</f>
        <v>Becsvölgye osztatlan közös</v>
      </c>
      <c r="J189" s="134">
        <f t="shared" si="19"/>
        <v>3640</v>
      </c>
      <c r="K189" s="195"/>
      <c r="L189" s="195">
        <f>Becsvölgye!L51</f>
        <v>45292</v>
      </c>
      <c r="M189" s="195">
        <f>Becsvölgye!M51</f>
        <v>46022</v>
      </c>
      <c r="N189" s="190" t="str">
        <f>Becsvölgye!N51</f>
        <v>közép</v>
      </c>
      <c r="O189" s="1"/>
      <c r="P189" s="2"/>
      <c r="Q189" s="2">
        <f>Becsvölgye!Q51+Kustánszeg!Q51</f>
        <v>1642</v>
      </c>
      <c r="R189" s="2">
        <f>Becsvölgye!R51+Kustánszeg!R51</f>
        <v>1998</v>
      </c>
      <c r="S189" s="2"/>
      <c r="T189" s="3"/>
      <c r="U189" s="3"/>
      <c r="V189" s="3"/>
      <c r="W189" s="3"/>
      <c r="X189" s="3"/>
      <c r="Y189" s="3"/>
      <c r="Z189" s="3"/>
      <c r="AA189" s="3"/>
      <c r="AB189" s="3"/>
      <c r="AC189" s="4"/>
    </row>
    <row r="190" spans="1:29" s="111" customFormat="1" x14ac:dyDescent="0.25">
      <c r="A190" s="164"/>
      <c r="B190" s="113" t="s">
        <v>3</v>
      </c>
      <c r="C190" s="114"/>
      <c r="D190" s="114"/>
      <c r="E190" s="114"/>
      <c r="F190" s="114"/>
      <c r="G190" s="114"/>
      <c r="H190" s="115"/>
      <c r="I190" s="177"/>
      <c r="J190" s="180"/>
      <c r="K190" s="114"/>
      <c r="L190" s="116"/>
      <c r="M190" s="116"/>
      <c r="N190" s="119"/>
      <c r="O190" s="115"/>
      <c r="P190" s="115"/>
      <c r="Q190" s="117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8"/>
    </row>
    <row r="191" spans="1:29" s="83" customFormat="1" ht="90" x14ac:dyDescent="0.25">
      <c r="A191" s="192">
        <f>Zalaegerszeg!A121</f>
        <v>0</v>
      </c>
      <c r="B191" s="77"/>
      <c r="C191" s="77" t="str">
        <f>Zalaegerszeg!C121</f>
        <v>Zalaegerszeg Jánkahegyi víztároló</v>
      </c>
      <c r="D191" s="77" t="str">
        <f>Zalaegerszeg!D121</f>
        <v>épületvillamossági, világítás rekonstrukció</v>
      </c>
      <c r="E191" s="77" t="str">
        <f>Zalaegerszeg!E121</f>
        <v>Az elektromos, irányítástechnikai  szerelvények és vezetékek, műszaki állapota miatt fennáll a meghibásodás veszélye</v>
      </c>
      <c r="F191" s="77" t="str">
        <f>Zalaegerszeg!F121</f>
        <v>Korszerűtlen, nem működő berendezések felújítása</v>
      </c>
      <c r="G191" s="77" t="str">
        <f>Zalaegerszeg!G121</f>
        <v>Jó állapotú, korszerű, üzembiztos működésű berendezések</v>
      </c>
      <c r="H191" s="77"/>
      <c r="I191" s="192" t="str">
        <f>Zalaegerszeg!I121</f>
        <v>Zalaegerszeg</v>
      </c>
      <c r="J191" s="134">
        <f>SUM(O191:AC191)</f>
        <v>3600</v>
      </c>
      <c r="K191" s="190"/>
      <c r="L191" s="195">
        <f>Zalaegerszeg!L121</f>
        <v>45658</v>
      </c>
      <c r="M191" s="195">
        <f>Zalaegerszeg!M121</f>
        <v>46022</v>
      </c>
      <c r="N191" s="190" t="str">
        <f>Zalaegerszeg!N121</f>
        <v>közép</v>
      </c>
      <c r="O191" s="253"/>
      <c r="P191" s="47"/>
      <c r="Q191" s="47"/>
      <c r="R191" s="47">
        <f>Zalaegerszeg!R121</f>
        <v>3600</v>
      </c>
      <c r="S191" s="2"/>
      <c r="T191" s="3"/>
      <c r="U191" s="3"/>
      <c r="V191" s="3"/>
      <c r="W191" s="3"/>
      <c r="X191" s="3"/>
      <c r="Y191" s="3"/>
      <c r="Z191" s="3"/>
      <c r="AA191" s="3"/>
      <c r="AB191" s="3"/>
      <c r="AC191" s="4"/>
    </row>
    <row r="192" spans="1:29" s="83" customFormat="1" ht="90" x14ac:dyDescent="0.25">
      <c r="A192" s="192">
        <f>Zalaegerszeg!A122</f>
        <v>0</v>
      </c>
      <c r="B192" s="77"/>
      <c r="C192" s="77" t="str">
        <f>Zalaegerszeg!C122</f>
        <v>Zalaegerszeg Jánkahegyi víztároló</v>
      </c>
      <c r="D192" s="77" t="str">
        <f>Zalaegerszeg!D122</f>
        <v>behatolásjelzés felújítása</v>
      </c>
      <c r="E192" s="77" t="str">
        <f>Zalaegerszeg!E122</f>
        <v>Az elektromos, irányítástechnikai  szerelvények és vezetékek, műszaki állapota miatt fennáll a meghibásodás veszélye</v>
      </c>
      <c r="F192" s="77" t="str">
        <f>Zalaegerszeg!F122</f>
        <v>Korszerűtlen, nem működő berendezések felújítása</v>
      </c>
      <c r="G192" s="77" t="str">
        <f>Zalaegerszeg!G122</f>
        <v>Jó állapotú, korszerű, üzembiztos működésű berendezések</v>
      </c>
      <c r="H192" s="77"/>
      <c r="I192" s="192" t="str">
        <f>Zalaegerszeg!I122</f>
        <v>Zalaegerszeg</v>
      </c>
      <c r="J192" s="134">
        <f>SUM(O192:AC192)</f>
        <v>1750</v>
      </c>
      <c r="K192" s="190"/>
      <c r="L192" s="195">
        <f>Zalaegerszeg!L122</f>
        <v>45658</v>
      </c>
      <c r="M192" s="195">
        <f>Zalaegerszeg!M122</f>
        <v>46022</v>
      </c>
      <c r="N192" s="190" t="str">
        <f>Zalaegerszeg!N122</f>
        <v>közép</v>
      </c>
      <c r="O192" s="253"/>
      <c r="P192" s="47"/>
      <c r="Q192" s="47"/>
      <c r="R192" s="47">
        <f>Zalaegerszeg!R122</f>
        <v>1750</v>
      </c>
      <c r="S192" s="2"/>
      <c r="T192" s="3"/>
      <c r="U192" s="3"/>
      <c r="V192" s="3"/>
      <c r="W192" s="3"/>
      <c r="X192" s="3"/>
      <c r="Y192" s="3"/>
      <c r="Z192" s="3"/>
      <c r="AA192" s="3"/>
      <c r="AB192" s="3"/>
      <c r="AC192" s="4"/>
    </row>
    <row r="193" spans="1:29" s="83" customFormat="1" ht="90" x14ac:dyDescent="0.25">
      <c r="A193" s="192">
        <f>Becsvölgye!A53</f>
        <v>0</v>
      </c>
      <c r="B193" s="77"/>
      <c r="C193" s="77" t="str">
        <f>Becsvölgye!C53</f>
        <v>Kustánszeg víztorony</v>
      </c>
      <c r="D193" s="77" t="str">
        <f>Becsvölgye!D53</f>
        <v>villamos és irányítástechnika felújítása</v>
      </c>
      <c r="E193" s="77" t="str">
        <f>Becsvölgye!E53</f>
        <v>Az elektromos, irányítástechnikai  szerelvények és vezetékek, műszaki állapota miatt fennáll a meghibásodás veszélye.</v>
      </c>
      <c r="F193" s="77" t="str">
        <f>Becsvölgye!F53</f>
        <v>A víztárolók elektromos megtáplálása, a folyamatos távfelügyelet biztosítása.</v>
      </c>
      <c r="G193" s="77" t="str">
        <f>Becsvölgye!G53</f>
        <v>Az elektromos paramétereihez illeszkedő erős- és gyengeáramú vezérlőszekrény.</v>
      </c>
      <c r="H193" s="77"/>
      <c r="I193" s="192" t="str">
        <f>Becsvölgye!I53</f>
        <v>Becsvölgye osztatlan közös</v>
      </c>
      <c r="J193" s="134">
        <f t="shared" ref="J193" si="20">SUM(O193:AC193)</f>
        <v>3000</v>
      </c>
      <c r="K193" s="190"/>
      <c r="L193" s="195">
        <f>Becsvölgye!L53</f>
        <v>45292</v>
      </c>
      <c r="M193" s="195">
        <f>Becsvölgye!M53</f>
        <v>46022</v>
      </c>
      <c r="N193" s="190" t="str">
        <f>Becsvölgye!N53</f>
        <v>közép</v>
      </c>
      <c r="O193" s="1"/>
      <c r="P193" s="2"/>
      <c r="Q193" s="2">
        <f>Becsvölgye!Q53+Kustánszeg!Q53</f>
        <v>1452</v>
      </c>
      <c r="R193" s="2">
        <f>Becsvölgye!R53+Kustánszeg!R53</f>
        <v>1548</v>
      </c>
      <c r="S193" s="2"/>
      <c r="T193" s="3"/>
      <c r="U193" s="3"/>
      <c r="V193" s="3"/>
      <c r="W193" s="3"/>
      <c r="X193" s="3"/>
      <c r="Y193" s="3"/>
      <c r="Z193" s="3"/>
      <c r="AA193" s="3"/>
      <c r="AB193" s="3"/>
      <c r="AC193" s="4"/>
    </row>
    <row r="194" spans="1:29" x14ac:dyDescent="0.25">
      <c r="A194" s="158"/>
      <c r="B194" s="73" t="s">
        <v>48</v>
      </c>
      <c r="C194" s="68"/>
      <c r="D194" s="68"/>
      <c r="E194" s="68"/>
      <c r="F194" s="68"/>
      <c r="G194" s="68"/>
      <c r="H194" s="73"/>
      <c r="I194" s="169"/>
      <c r="J194" s="172"/>
      <c r="K194" s="68"/>
      <c r="L194" s="70"/>
      <c r="M194" s="70"/>
      <c r="N194" s="68"/>
      <c r="O194" s="73"/>
      <c r="P194" s="73"/>
      <c r="Q194" s="74"/>
      <c r="R194" s="73"/>
      <c r="S194" s="73"/>
      <c r="T194" s="73"/>
      <c r="U194" s="73"/>
      <c r="V194" s="73"/>
      <c r="W194" s="73"/>
      <c r="X194" s="73"/>
      <c r="Y194" s="73"/>
      <c r="Z194" s="73"/>
      <c r="AA194" s="73"/>
      <c r="AB194" s="73"/>
      <c r="AC194" s="90"/>
    </row>
    <row r="195" spans="1:29" s="111" customFormat="1" x14ac:dyDescent="0.25">
      <c r="A195" s="164"/>
      <c r="B195" s="113" t="s">
        <v>1</v>
      </c>
      <c r="C195" s="114"/>
      <c r="D195" s="114"/>
      <c r="E195" s="114"/>
      <c r="F195" s="114"/>
      <c r="G195" s="114"/>
      <c r="H195" s="115"/>
      <c r="I195" s="177"/>
      <c r="J195" s="180"/>
      <c r="K195" s="114"/>
      <c r="L195" s="116"/>
      <c r="M195" s="116"/>
      <c r="N195" s="114"/>
      <c r="O195" s="115"/>
      <c r="P195" s="115"/>
      <c r="Q195" s="117"/>
      <c r="R195" s="115"/>
      <c r="S195" s="115"/>
      <c r="T195" s="115"/>
      <c r="U195" s="115"/>
      <c r="V195" s="115"/>
      <c r="W195" s="115"/>
      <c r="X195" s="115"/>
      <c r="Y195" s="115"/>
      <c r="Z195" s="115"/>
      <c r="AA195" s="115"/>
      <c r="AB195" s="115"/>
      <c r="AC195" s="118"/>
    </row>
    <row r="196" spans="1:29" s="83" customFormat="1" ht="120" x14ac:dyDescent="0.25">
      <c r="A196" s="170">
        <f>Zalaegerszeg!A125</f>
        <v>0</v>
      </c>
      <c r="B196" s="189"/>
      <c r="C196" s="189" t="str">
        <f>Zalaegerszeg!C125</f>
        <v>Zalaegerszeg II. átemelő</v>
      </c>
      <c r="D196" s="189" t="str">
        <f>Zalaegerszeg!D125</f>
        <v>szigetelés felújítás</v>
      </c>
      <c r="E196" s="189" t="str">
        <f>Zalaegerszeg!E125</f>
        <v>Az épület/építmény minősége és állaga  leromlott.</v>
      </c>
      <c r="F196" s="189" t="str">
        <f>Zalaegerszeg!F125</f>
        <v>Az  épület/építmény feladata a víziközmű létesítmények védelme, vagyon és vízbiztonsági szempontból. Jelenlegi állapotban nem biztosítja a fenti funkciókat. A víztároló létesítmények nem megfelelő állapota.</v>
      </c>
      <c r="G196" s="189" t="str">
        <f>Zalaegerszeg!G125</f>
        <v>Az épület/építmény megfelelő műszaki állapota révén ellátja a vízbiztonsági feladatait.</v>
      </c>
      <c r="H196" s="189"/>
      <c r="I196" s="170" t="str">
        <f>Zalaegerszeg!I125</f>
        <v>Zalaegerszeg</v>
      </c>
      <c r="J196" s="134">
        <f t="shared" ref="J196" si="21">SUM(O196:AC196)</f>
        <v>8509</v>
      </c>
      <c r="K196" s="171"/>
      <c r="L196" s="194">
        <f>Zalaegerszeg!L125</f>
        <v>44927</v>
      </c>
      <c r="M196" s="194">
        <f>Zalaegerszeg!M125</f>
        <v>45291</v>
      </c>
      <c r="N196" s="171" t="str">
        <f>Zalaegerszeg!N125</f>
        <v>közép</v>
      </c>
      <c r="O196" s="44"/>
      <c r="P196" s="51">
        <f>Zalaegerszeg!P125</f>
        <v>8509</v>
      </c>
      <c r="Q196" s="51"/>
      <c r="R196" s="51"/>
      <c r="S196" s="2"/>
      <c r="T196" s="3"/>
      <c r="U196" s="3"/>
      <c r="V196" s="3"/>
      <c r="W196" s="3"/>
      <c r="X196" s="3"/>
      <c r="Y196" s="3"/>
      <c r="Z196" s="3"/>
      <c r="AA196" s="3"/>
      <c r="AB196" s="3"/>
      <c r="AC196" s="4"/>
    </row>
    <row r="197" spans="1:29" s="111" customFormat="1" x14ac:dyDescent="0.25">
      <c r="A197" s="164"/>
      <c r="B197" s="113" t="s">
        <v>2</v>
      </c>
      <c r="C197" s="114"/>
      <c r="D197" s="114"/>
      <c r="E197" s="114"/>
      <c r="F197" s="114"/>
      <c r="G197" s="114"/>
      <c r="H197" s="115"/>
      <c r="I197" s="177"/>
      <c r="J197" s="180"/>
      <c r="K197" s="114"/>
      <c r="L197" s="116"/>
      <c r="M197" s="116"/>
      <c r="N197" s="119"/>
      <c r="O197" s="115"/>
      <c r="P197" s="115"/>
      <c r="Q197" s="117"/>
      <c r="R197" s="115"/>
      <c r="S197" s="115"/>
      <c r="T197" s="115"/>
      <c r="U197" s="115"/>
      <c r="V197" s="115"/>
      <c r="W197" s="115"/>
      <c r="X197" s="115"/>
      <c r="Y197" s="115"/>
      <c r="Z197" s="115"/>
      <c r="AA197" s="115"/>
      <c r="AB197" s="115"/>
      <c r="AC197" s="118"/>
    </row>
    <row r="198" spans="1:29" s="83" customFormat="1" ht="75" x14ac:dyDescent="0.25">
      <c r="A198" s="394">
        <f>Babosdöbréte!A58</f>
        <v>21</v>
      </c>
      <c r="B198" s="189"/>
      <c r="C198" s="189" t="str">
        <f>Babosdöbréte!C58</f>
        <v>Babosdöbréte Rám nyomásfokozó</v>
      </c>
      <c r="D198" s="189" t="str">
        <f>Babosdöbréte!D58</f>
        <v>Szivattyú csere (EMU K64-6), teljes gépészeti rekonstrukció</v>
      </c>
      <c r="E198" s="189" t="str">
        <f>Babosdöbréte!E58</f>
        <v xml:space="preserve">A szivattyú kora, műszaki állapota miatt fennáll a meghibásodás veszélye.
Feladat szükségessége
</v>
      </c>
      <c r="F198" s="189" t="str">
        <f>Babosdöbréte!F58</f>
        <v>A folyamatos víztermelés biztosítása.</v>
      </c>
      <c r="G198" s="189" t="str">
        <f>Babosdöbréte!G58</f>
        <v>A Q–H diagramhoz illeszkedő energiahatékony  szivattyú üzemeltetése.</v>
      </c>
      <c r="H198" s="189"/>
      <c r="I198" s="170" t="str">
        <f>Babosdöbréte!I58</f>
        <v>Babosdöbréte</v>
      </c>
      <c r="J198" s="134">
        <f>SUM(O198:AC198)</f>
        <v>889</v>
      </c>
      <c r="K198" s="171"/>
      <c r="L198" s="194">
        <f>Babosdöbréte!L58</f>
        <v>44562</v>
      </c>
      <c r="M198" s="194">
        <f>Babosdöbréte!M58</f>
        <v>44926</v>
      </c>
      <c r="N198" s="171" t="str">
        <f>Babosdöbréte!N58</f>
        <v>rövid</v>
      </c>
      <c r="O198" s="1">
        <f>Babosdöbréte!O58</f>
        <v>889</v>
      </c>
      <c r="P198" s="289"/>
      <c r="Q198" s="289"/>
      <c r="R198" s="289"/>
      <c r="S198" s="289"/>
      <c r="T198" s="3"/>
      <c r="U198" s="3"/>
      <c r="V198" s="3"/>
      <c r="W198" s="3"/>
      <c r="X198" s="3"/>
      <c r="Y198" s="3"/>
      <c r="Z198" s="3"/>
      <c r="AA198" s="3"/>
      <c r="AB198" s="3"/>
      <c r="AC198" s="4"/>
    </row>
    <row r="199" spans="1:29" s="83" customFormat="1" ht="75" x14ac:dyDescent="0.25">
      <c r="A199" s="395"/>
      <c r="B199" s="189"/>
      <c r="C199" s="189" t="str">
        <f>Babosdöbréte!C59</f>
        <v>Babosdöbréte Rám nyomásfokozó</v>
      </c>
      <c r="D199" s="189" t="str">
        <f>Babosdöbréte!D59</f>
        <v>Szivattyú csere (EMU K64-6), teljes gépészeti rekonstrukció</v>
      </c>
      <c r="E199" s="189" t="str">
        <f>Babosdöbréte!E59</f>
        <v xml:space="preserve">A szivattyú kora, műszaki állapota miatt fennáll a meghibásodás veszélye.
Feladat szükségessége
</v>
      </c>
      <c r="F199" s="189" t="str">
        <f>Babosdöbréte!F59</f>
        <v>A folyamatos víztermelés biztosítása.</v>
      </c>
      <c r="G199" s="189" t="str">
        <f>Babosdöbréte!G59</f>
        <v>A Q–H diagramhoz illeszkedő energiahatékony  szivattyú üzemeltetése.</v>
      </c>
      <c r="H199" s="189"/>
      <c r="I199" s="170" t="str">
        <f>Babosdöbréte!I59</f>
        <v>Babosdöbréte</v>
      </c>
      <c r="J199" s="134">
        <f>SUM(O199:AC199)</f>
        <v>2667</v>
      </c>
      <c r="K199" s="171"/>
      <c r="L199" s="194">
        <f>Babosdöbréte!L59</f>
        <v>44927</v>
      </c>
      <c r="M199" s="194">
        <f>Babosdöbréte!M59</f>
        <v>46022</v>
      </c>
      <c r="N199" s="171" t="str">
        <f>Babosdöbréte!N59</f>
        <v>közép</v>
      </c>
      <c r="O199" s="1"/>
      <c r="P199" s="33">
        <f>Babosdöbréte!P59</f>
        <v>889</v>
      </c>
      <c r="Q199" s="33">
        <f>Babosdöbréte!Q59</f>
        <v>889</v>
      </c>
      <c r="R199" s="33">
        <f>Babosdöbréte!R59</f>
        <v>889</v>
      </c>
      <c r="S199" s="289"/>
      <c r="T199" s="3"/>
      <c r="U199" s="3"/>
      <c r="V199" s="3"/>
      <c r="W199" s="3"/>
      <c r="X199" s="3"/>
      <c r="Y199" s="3"/>
      <c r="Z199" s="3"/>
      <c r="AA199" s="3"/>
      <c r="AB199" s="3"/>
      <c r="AC199" s="4"/>
    </row>
    <row r="200" spans="1:29" s="83" customFormat="1" ht="60" x14ac:dyDescent="0.25">
      <c r="A200" s="170">
        <f>Bagod!A64</f>
        <v>0</v>
      </c>
      <c r="B200" s="189"/>
      <c r="C200" s="189" t="str">
        <f>Bagod!C64</f>
        <v>Bagod Szentpál nyomásfokozó</v>
      </c>
      <c r="D200" s="189" t="str">
        <f>Bagod!D64</f>
        <v>Szivattyú csere (CRIE3-5 2 db; CR45-3)</v>
      </c>
      <c r="E200" s="189" t="str">
        <f>Bagod!E64</f>
        <v>A szivattyú kora, műszaki állapota miatt fennáll a meghibásodás veszélye.</v>
      </c>
      <c r="F200" s="189" t="str">
        <f>Bagod!F64</f>
        <v>A folyamatos víztermelés biztosítása</v>
      </c>
      <c r="G200" s="189" t="str">
        <f>Bagod!G64</f>
        <v>A Q–H diagramhoz illeszkedő energiahatékony  szivattyú üzemeltetése</v>
      </c>
      <c r="H200" s="189"/>
      <c r="I200" s="170" t="str">
        <f>Bagod!I64</f>
        <v>Bagod</v>
      </c>
      <c r="J200" s="134">
        <f t="shared" ref="J200:J203" si="22">SUM(O200:AC200)</f>
        <v>1500</v>
      </c>
      <c r="K200" s="171"/>
      <c r="L200" s="194">
        <f>Bagod!L64</f>
        <v>47119</v>
      </c>
      <c r="M200" s="194">
        <f>Bagod!M64</f>
        <v>47483</v>
      </c>
      <c r="N200" s="171" t="str">
        <f>Bagod!N64</f>
        <v>hosszú</v>
      </c>
      <c r="O200" s="1"/>
      <c r="P200" s="2"/>
      <c r="Q200" s="2"/>
      <c r="R200" s="2"/>
      <c r="S200" s="2"/>
      <c r="T200" s="3"/>
      <c r="U200" s="3"/>
      <c r="V200" s="3">
        <f>Bagod!V64</f>
        <v>1500</v>
      </c>
      <c r="W200" s="3"/>
      <c r="X200" s="3"/>
      <c r="Y200" s="3"/>
      <c r="Z200" s="3"/>
      <c r="AA200" s="3"/>
      <c r="AB200" s="3"/>
      <c r="AC200" s="4"/>
    </row>
    <row r="201" spans="1:29" s="83" customFormat="1" ht="60" x14ac:dyDescent="0.25">
      <c r="A201" s="170">
        <f>Kávás!A59</f>
        <v>0</v>
      </c>
      <c r="B201" s="189"/>
      <c r="C201" s="189" t="str">
        <f>Kávás!C59</f>
        <v>Kávás Öreghegy nyomásfokozó</v>
      </c>
      <c r="D201" s="189" t="str">
        <f>Kávás!D59</f>
        <v>Szivattyú csere (CRIE3-8 2 db)</v>
      </c>
      <c r="E201" s="189" t="str">
        <f>Kávás!E59</f>
        <v>A szivattyú kora, műszaki állapota miatt fennáll a meghibásodás veszélye.</v>
      </c>
      <c r="F201" s="189" t="str">
        <f>Kávás!F59</f>
        <v>A folyamatos víztermelés biztosítása</v>
      </c>
      <c r="G201" s="189" t="str">
        <f>Kávás!G59</f>
        <v>A Q–H diagramhoz illeszkedő energiahatékony  szivattyú üzemeltetése</v>
      </c>
      <c r="H201" s="189"/>
      <c r="I201" s="170" t="str">
        <f>Kávás!I59</f>
        <v>Kávás</v>
      </c>
      <c r="J201" s="134">
        <f>SUM(O201:AC201)</f>
        <v>637</v>
      </c>
      <c r="K201" s="171"/>
      <c r="L201" s="194">
        <f>Kávás!L59</f>
        <v>47119</v>
      </c>
      <c r="M201" s="194">
        <f>Kávás!M59</f>
        <v>47848</v>
      </c>
      <c r="N201" s="171" t="str">
        <f>Kávás!N59</f>
        <v>hosszú</v>
      </c>
      <c r="O201" s="1"/>
      <c r="P201" s="2"/>
      <c r="Q201" s="2"/>
      <c r="R201" s="2"/>
      <c r="S201" s="2"/>
      <c r="T201" s="3"/>
      <c r="U201" s="3"/>
      <c r="V201" s="3">
        <f>Kávás!V59</f>
        <v>394</v>
      </c>
      <c r="W201" s="3">
        <f>Kávás!W59</f>
        <v>243</v>
      </c>
      <c r="X201" s="3"/>
      <c r="Y201" s="3"/>
      <c r="Z201" s="3"/>
      <c r="AA201" s="3"/>
      <c r="AB201" s="3"/>
      <c r="AC201" s="4"/>
    </row>
    <row r="202" spans="1:29" s="83" customFormat="1" ht="60" x14ac:dyDescent="0.25">
      <c r="A202" s="170">
        <f>Hagyárosbörönd!A58</f>
        <v>0</v>
      </c>
      <c r="B202" s="189"/>
      <c r="C202" s="189" t="str">
        <f>Hagyárosbörönd!C58</f>
        <v>Hagyárosbörönd nyomásfokozó</v>
      </c>
      <c r="D202" s="189" t="str">
        <f>Hagyárosbörönd!D58</f>
        <v>Szivattyú csere (CRIE5-9 2 db; CR45-6)</v>
      </c>
      <c r="E202" s="189" t="str">
        <f>Hagyárosbörönd!E58</f>
        <v>A szivattyú kora, műszaki állapota miatt fennáll a meghibásodás veszélye.</v>
      </c>
      <c r="F202" s="189" t="str">
        <f>Hagyárosbörönd!F58</f>
        <v>A folyamatos víztermelés biztosítása</v>
      </c>
      <c r="G202" s="189" t="str">
        <f>Hagyárosbörönd!G58</f>
        <v>A Q–H diagramhoz illeszkedő energiahatékony  szivattyú üzemeltetése</v>
      </c>
      <c r="H202" s="189"/>
      <c r="I202" s="170" t="str">
        <f>Hagyárosbörönd!I58</f>
        <v>Hagyárosbörönd</v>
      </c>
      <c r="J202" s="134">
        <f t="shared" si="22"/>
        <v>1500</v>
      </c>
      <c r="K202" s="171"/>
      <c r="L202" s="194">
        <f>Hagyárosbörönd!L58</f>
        <v>47484</v>
      </c>
      <c r="M202" s="194">
        <f>Hagyárosbörönd!M58</f>
        <v>48579</v>
      </c>
      <c r="N202" s="171" t="str">
        <f>Hagyárosbörönd!N58</f>
        <v>hosszú</v>
      </c>
      <c r="O202" s="1"/>
      <c r="P202" s="2"/>
      <c r="Q202" s="2"/>
      <c r="R202" s="2"/>
      <c r="S202" s="2"/>
      <c r="T202" s="3"/>
      <c r="U202" s="3"/>
      <c r="V202" s="3"/>
      <c r="W202" s="3">
        <f>Hagyárosbörönd!W58</f>
        <v>254</v>
      </c>
      <c r="X202" s="3">
        <f>Hagyárosbörönd!X58</f>
        <v>674</v>
      </c>
      <c r="Y202" s="3">
        <f>Hagyárosbörönd!Y58</f>
        <v>572</v>
      </c>
      <c r="Z202" s="3"/>
      <c r="AA202" s="3"/>
      <c r="AB202" s="3"/>
      <c r="AC202" s="4"/>
    </row>
    <row r="203" spans="1:29" s="83" customFormat="1" ht="60" x14ac:dyDescent="0.25">
      <c r="A203" s="170">
        <f>Zalaboldogfa!A59</f>
        <v>0</v>
      </c>
      <c r="B203" s="189"/>
      <c r="C203" s="189" t="str">
        <f>Zalaboldogfa!C59</f>
        <v>Zalaboldogfa nyomásfokozó</v>
      </c>
      <c r="D203" s="189" t="str">
        <f>Zalaboldogfa!D59</f>
        <v>Szivattyú csere (CRIE3-5 2 db; CR45-3)</v>
      </c>
      <c r="E203" s="189" t="str">
        <f>Zalaboldogfa!E59</f>
        <v>A szivattyú kora, műszaki állapota miatt fennáll a meghibásodás veszélye.</v>
      </c>
      <c r="F203" s="189" t="str">
        <f>Zalaboldogfa!F59</f>
        <v>A folyamatos víztermelés biztosítása</v>
      </c>
      <c r="G203" s="189" t="str">
        <f>Zalaboldogfa!G59</f>
        <v>A Q–H diagramhoz illeszkedő energiahatékony  szivattyú üzemeltetése</v>
      </c>
      <c r="H203" s="189"/>
      <c r="I203" s="170" t="str">
        <f>Zalaboldogfa!I59</f>
        <v>Zalaboldogfa</v>
      </c>
      <c r="J203" s="134">
        <f t="shared" si="22"/>
        <v>1524</v>
      </c>
      <c r="K203" s="171"/>
      <c r="L203" s="194">
        <f>Zalaboldogfa!L59</f>
        <v>47484</v>
      </c>
      <c r="M203" s="194">
        <f>Zalaboldogfa!M59</f>
        <v>48213</v>
      </c>
      <c r="N203" s="171" t="str">
        <f>Zalaboldogfa!N59</f>
        <v>hosszú</v>
      </c>
      <c r="O203" s="1"/>
      <c r="P203" s="2"/>
      <c r="Q203" s="2"/>
      <c r="R203" s="2"/>
      <c r="S203" s="2"/>
      <c r="T203" s="3"/>
      <c r="U203" s="3"/>
      <c r="V203" s="3"/>
      <c r="W203" s="3">
        <f>Zalaboldogfa!W59</f>
        <v>1057</v>
      </c>
      <c r="X203" s="3">
        <f>Zalaboldogfa!X59</f>
        <v>467</v>
      </c>
      <c r="Y203" s="3"/>
      <c r="Z203" s="3"/>
      <c r="AA203" s="3"/>
      <c r="AB203" s="3"/>
      <c r="AC203" s="4"/>
    </row>
    <row r="204" spans="1:29" s="83" customFormat="1" ht="75" x14ac:dyDescent="0.25">
      <c r="A204" s="170">
        <f>Nagykutas!A58</f>
        <v>0</v>
      </c>
      <c r="B204" s="189"/>
      <c r="C204" s="189" t="str">
        <f>Nagykutas!C58</f>
        <v>Nagykutasi átemelő</v>
      </c>
      <c r="D204" s="189" t="str">
        <f>Nagykutas!D58</f>
        <v>Szivattyú csere (WILO	MVIL 906-16/E/3-400-50-2/IE3 3 db)</v>
      </c>
      <c r="E204" s="189" t="str">
        <f>Nagykutas!E58</f>
        <v xml:space="preserve">A szivattyú kora, műszaki állapota miatt fennáll a meghibásodás veszélye.
Feladat szükségessége
</v>
      </c>
      <c r="F204" s="189" t="str">
        <f>Nagykutas!F58</f>
        <v>A folyamatos víztermelés biztosítása.</v>
      </c>
      <c r="G204" s="189" t="str">
        <f>Nagykutas!G58</f>
        <v>A Q–H diagramhoz illeszkedő energiahatékony  szivattyú üzemeltetése.</v>
      </c>
      <c r="H204" s="189"/>
      <c r="I204" s="170" t="str">
        <f>Nagykutas!I58</f>
        <v>Nagykutas osztatlan közös</v>
      </c>
      <c r="J204" s="134">
        <f>SUM(O204:AC204)</f>
        <v>3000</v>
      </c>
      <c r="K204" s="171"/>
      <c r="L204" s="194">
        <f>Nagykutas!L58</f>
        <v>48945</v>
      </c>
      <c r="M204" s="194">
        <f>Nagykutas!M58</f>
        <v>49309</v>
      </c>
      <c r="N204" s="171" t="str">
        <f>Nagykutas!N58</f>
        <v>hosszú</v>
      </c>
      <c r="O204" s="1"/>
      <c r="P204" s="2"/>
      <c r="Q204" s="2"/>
      <c r="R204" s="2"/>
      <c r="S204" s="2"/>
      <c r="T204" s="3"/>
      <c r="U204" s="3"/>
      <c r="V204" s="3"/>
      <c r="W204" s="3"/>
      <c r="X204" s="3"/>
      <c r="Y204" s="3"/>
      <c r="Z204" s="3"/>
      <c r="AA204" s="3">
        <f>Kiskutas!AA58+Kispáli!AA61+Nagykutas!AA58+Nagypáli!AA62</f>
        <v>3000</v>
      </c>
      <c r="AB204" s="3"/>
      <c r="AC204" s="4"/>
    </row>
    <row r="205" spans="1:29" s="111" customFormat="1" x14ac:dyDescent="0.25">
      <c r="A205" s="164"/>
      <c r="B205" s="113" t="s">
        <v>3</v>
      </c>
      <c r="C205" s="114"/>
      <c r="D205" s="114"/>
      <c r="E205" s="114"/>
      <c r="F205" s="114"/>
      <c r="G205" s="114"/>
      <c r="H205" s="115"/>
      <c r="I205" s="177"/>
      <c r="J205" s="180"/>
      <c r="K205" s="114"/>
      <c r="L205" s="116"/>
      <c r="M205" s="116"/>
      <c r="N205" s="119"/>
      <c r="O205" s="115"/>
      <c r="P205" s="115"/>
      <c r="Q205" s="117"/>
      <c r="R205" s="115"/>
      <c r="S205" s="115"/>
      <c r="T205" s="115"/>
      <c r="U205" s="115"/>
      <c r="V205" s="115"/>
      <c r="W205" s="115"/>
      <c r="X205" s="115"/>
      <c r="Y205" s="115"/>
      <c r="Z205" s="115"/>
      <c r="AA205" s="115"/>
      <c r="AB205" s="115"/>
      <c r="AC205" s="118"/>
    </row>
    <row r="206" spans="1:29" s="83" customFormat="1" ht="90" x14ac:dyDescent="0.25">
      <c r="A206" s="170">
        <f>Babosdöbréte!A61</f>
        <v>0</v>
      </c>
      <c r="B206" s="189"/>
      <c r="C206" s="189" t="str">
        <f>Babosdöbréte!C61</f>
        <v>Babosdöbréte Rám nyomásfokozó</v>
      </c>
      <c r="D206" s="189" t="str">
        <f>Babosdöbréte!D61</f>
        <v>villamos és irányítéstechnika felújítása</v>
      </c>
      <c r="E206" s="189" t="str">
        <f>Babosdöbréte!E61</f>
        <v>Az elektromos, irányítástechnikai  szerelvények és vezetékek, műszaki állapota miatt fennáll a meghibásodás veszélye.</v>
      </c>
      <c r="F206" s="189" t="str">
        <f>Babosdöbréte!F61</f>
        <v>A szivattyú elektromos megtáplálása, a folyamatos távfelügyelet biztosítása.</v>
      </c>
      <c r="G206" s="189" t="str">
        <f>Babosdöbréte!G61</f>
        <v>A szivattyú elektromos paramétereihez illeszkedő erősáramú és vezérlőszekrény.</v>
      </c>
      <c r="H206" s="189"/>
      <c r="I206" s="170" t="str">
        <f>Babosdöbréte!I61</f>
        <v>Babosdöbréte</v>
      </c>
      <c r="J206" s="134">
        <f>SUM(O206:AC206)</f>
        <v>1016</v>
      </c>
      <c r="K206" s="171"/>
      <c r="L206" s="194">
        <f>Babosdöbréte!L61</f>
        <v>44927</v>
      </c>
      <c r="M206" s="194">
        <f>Babosdöbréte!M61</f>
        <v>45291</v>
      </c>
      <c r="N206" s="171" t="str">
        <f>Babosdöbréte!N61</f>
        <v>közép</v>
      </c>
      <c r="O206" s="1"/>
      <c r="P206" s="33">
        <f>Babosdöbréte!P61</f>
        <v>1016</v>
      </c>
      <c r="Q206" s="2"/>
      <c r="R206" s="2"/>
      <c r="S206" s="2"/>
      <c r="T206" s="3"/>
      <c r="U206" s="3"/>
      <c r="V206" s="3"/>
      <c r="W206" s="3"/>
      <c r="X206" s="3"/>
      <c r="Y206" s="3"/>
      <c r="Z206" s="3"/>
      <c r="AA206" s="3"/>
      <c r="AB206" s="3"/>
      <c r="AC206" s="4"/>
    </row>
    <row r="207" spans="1:29" s="83" customFormat="1" ht="90" x14ac:dyDescent="0.25">
      <c r="A207" s="170">
        <f>Zalaegerszeg!A129</f>
        <v>0</v>
      </c>
      <c r="B207" s="189"/>
      <c r="C207" s="189" t="str">
        <f>Zalaegerszeg!C129</f>
        <v>Zalaegerszeg Csács u. nyomásfokozó</v>
      </c>
      <c r="D207" s="189" t="str">
        <f>Zalaegerszeg!D129</f>
        <v>villamos fogyasztásmérőhely csere</v>
      </c>
      <c r="E207" s="189" t="str">
        <f>Zalaegerszeg!E129</f>
        <v>Az elektromos, irányítástechnikai  szerelvények és vezetékek, műszaki állapota miatt fennáll a meghibásodás veszélye</v>
      </c>
      <c r="F207" s="189" t="str">
        <f>Zalaegerszeg!F129</f>
        <v>A nyomásfokozó folyamatos működőképességének biztosítása.</v>
      </c>
      <c r="G207" s="189" t="str">
        <f>Zalaegerszeg!G129</f>
        <v>Az elektromos paramétereihez illeszkedő erős- és gyengeáramú vezérlőszekrény.</v>
      </c>
      <c r="H207" s="189"/>
      <c r="I207" s="170" t="str">
        <f>Zalaegerszeg!I129</f>
        <v>Zalaegerszeg</v>
      </c>
      <c r="J207" s="134">
        <f>SUM(O207:AC207)</f>
        <v>1080</v>
      </c>
      <c r="K207" s="171"/>
      <c r="L207" s="194">
        <f>Zalaegerszeg!L129</f>
        <v>45658</v>
      </c>
      <c r="M207" s="194">
        <f>Zalaegerszeg!M129</f>
        <v>46022</v>
      </c>
      <c r="N207" s="171" t="str">
        <f>Zalaegerszeg!N129</f>
        <v>közép</v>
      </c>
      <c r="O207" s="1"/>
      <c r="P207" s="47"/>
      <c r="Q207" s="47"/>
      <c r="R207" s="47">
        <f>Zalaegerszeg!R129</f>
        <v>1080</v>
      </c>
      <c r="S207" s="2"/>
      <c r="T207" s="3"/>
      <c r="U207" s="3"/>
      <c r="V207" s="3"/>
      <c r="W207" s="3"/>
      <c r="X207" s="3"/>
      <c r="Y207" s="3"/>
      <c r="Z207" s="3"/>
      <c r="AA207" s="3"/>
      <c r="AB207" s="3"/>
      <c r="AC207" s="4"/>
    </row>
    <row r="208" spans="1:29" s="83" customFormat="1" ht="90" x14ac:dyDescent="0.25">
      <c r="A208" s="170">
        <f>Zalaegerszeg!A130</f>
        <v>0</v>
      </c>
      <c r="B208" s="189"/>
      <c r="C208" s="189" t="str">
        <f>Zalaegerszeg!C130</f>
        <v>Zalaegerszeg Átalszegett úti 2-es átemelő</v>
      </c>
      <c r="D208" s="189" t="str">
        <f>Zalaegerszeg!D130</f>
        <v>épületvillamossági, világítás rekonstrukció</v>
      </c>
      <c r="E208" s="189" t="str">
        <f>Zalaegerszeg!E130</f>
        <v>Az elektromos, irányítástechnikai  szerelvények és vezetékek, műszaki állapota miatt fennáll a meghibásodás veszélye</v>
      </c>
      <c r="F208" s="189" t="str">
        <f>Zalaegerszeg!F130</f>
        <v>Korszerűtlen, nem működő berendezések felújítása</v>
      </c>
      <c r="G208" s="189" t="str">
        <f>Zalaegerszeg!G130</f>
        <v>Jó állapotú, korszerű, üzembiztos működésű berendezések</v>
      </c>
      <c r="H208" s="189"/>
      <c r="I208" s="170" t="str">
        <f>Zalaegerszeg!I130</f>
        <v>Zalaegerszeg</v>
      </c>
      <c r="J208" s="134">
        <f>SUM(O208:AC208)</f>
        <v>3600</v>
      </c>
      <c r="K208" s="171"/>
      <c r="L208" s="194">
        <f>Zalaegerszeg!L130</f>
        <v>45658</v>
      </c>
      <c r="M208" s="194">
        <f>Zalaegerszeg!M130</f>
        <v>46022</v>
      </c>
      <c r="N208" s="171" t="str">
        <f>Zalaegerszeg!N130</f>
        <v>közép</v>
      </c>
      <c r="O208" s="1"/>
      <c r="P208" s="47"/>
      <c r="Q208" s="47"/>
      <c r="R208" s="47">
        <f>Zalaegerszeg!R130</f>
        <v>3600</v>
      </c>
      <c r="S208" s="2"/>
      <c r="T208" s="3"/>
      <c r="U208" s="3"/>
      <c r="V208" s="3"/>
      <c r="W208" s="3"/>
      <c r="X208" s="3"/>
      <c r="Y208" s="3"/>
      <c r="Z208" s="3"/>
      <c r="AA208" s="3"/>
      <c r="AB208" s="3"/>
      <c r="AC208" s="4"/>
    </row>
    <row r="209" spans="1:29" s="83" customFormat="1" ht="90.75" thickBot="1" x14ac:dyDescent="0.3">
      <c r="A209" s="178">
        <f>Nagykutas!A60</f>
        <v>0</v>
      </c>
      <c r="B209" s="211"/>
      <c r="C209" s="211" t="str">
        <f>Nagykutas!C60</f>
        <v>Nagykutas átemelő</v>
      </c>
      <c r="D209" s="211" t="str">
        <f>Nagykutas!D60</f>
        <v>villamos és irányítástechnika felújítása</v>
      </c>
      <c r="E209" s="211" t="str">
        <f>Nagykutas!E60</f>
        <v>Az elektromos, irányítástechnikai  szerelvények és vezetékek, műszaki állapota miatt fennáll a meghibásodás veszélye.</v>
      </c>
      <c r="F209" s="211" t="str">
        <f>Nagykutas!F60</f>
        <v>A szivattyú elektromos megtáplálása, a folyamatos távfelügyelet biztosítása.</v>
      </c>
      <c r="G209" s="211" t="str">
        <f>Nagykutas!G60</f>
        <v>A szivattyú elektromos paramétereihez illeszkedő erősáramú és vezérlőszekrény.</v>
      </c>
      <c r="H209" s="211"/>
      <c r="I209" s="178" t="str">
        <f>Nagykutas!I60</f>
        <v>Nagykutas osztatlan közös</v>
      </c>
      <c r="J209" s="251">
        <f t="shared" ref="J209" si="23">SUM(O209:AC209)</f>
        <v>3000</v>
      </c>
      <c r="K209" s="264"/>
      <c r="L209" s="252">
        <f>Nagykutas!L60</f>
        <v>46753</v>
      </c>
      <c r="M209" s="252">
        <f>Nagykutas!M60</f>
        <v>47118</v>
      </c>
      <c r="N209" s="264" t="str">
        <f>Nagykutas!N60</f>
        <v>hosszú</v>
      </c>
      <c r="O209" s="22"/>
      <c r="P209" s="23"/>
      <c r="Q209" s="23"/>
      <c r="R209" s="23"/>
      <c r="S209" s="23"/>
      <c r="T209" s="24"/>
      <c r="U209" s="24">
        <f>Kiskutas!U60+Kispáli!U63+Nagykutas!U60+Nagypáli!U64</f>
        <v>3000</v>
      </c>
      <c r="V209" s="24"/>
      <c r="W209" s="24"/>
      <c r="X209" s="24"/>
      <c r="Y209" s="24"/>
      <c r="Z209" s="24"/>
      <c r="AA209" s="24"/>
      <c r="AB209" s="24"/>
      <c r="AC209" s="19"/>
    </row>
    <row r="210" spans="1:29" ht="15.75" thickBot="1" x14ac:dyDescent="0.3">
      <c r="A210" s="125"/>
      <c r="B210" s="126" t="s">
        <v>0</v>
      </c>
      <c r="C210" s="127"/>
      <c r="D210" s="127"/>
      <c r="E210" s="127"/>
      <c r="F210" s="127"/>
      <c r="G210" s="127"/>
      <c r="H210" s="128"/>
      <c r="I210" s="179"/>
      <c r="J210" s="179">
        <f>SUM(J108:J209)</f>
        <v>6466957</v>
      </c>
      <c r="K210" s="127"/>
      <c r="L210" s="129"/>
      <c r="M210" s="129"/>
      <c r="N210" s="99"/>
      <c r="O210" s="29"/>
      <c r="P210" s="30"/>
      <c r="Q210" s="38"/>
      <c r="R210" s="38"/>
      <c r="S210" s="30"/>
      <c r="T210" s="31"/>
      <c r="U210" s="31"/>
      <c r="V210" s="31"/>
      <c r="W210" s="31"/>
      <c r="X210" s="31"/>
      <c r="Y210" s="31"/>
      <c r="Z210" s="31"/>
      <c r="AA210" s="31"/>
      <c r="AB210" s="31"/>
      <c r="AC210" s="32"/>
    </row>
    <row r="211" spans="1:29" s="147" customFormat="1" ht="15.75" thickBot="1" x14ac:dyDescent="0.3">
      <c r="A211" s="261"/>
      <c r="B211" s="97" t="s">
        <v>0</v>
      </c>
      <c r="C211" s="271"/>
      <c r="D211" s="271"/>
      <c r="E211" s="271"/>
      <c r="F211" s="271"/>
      <c r="G211" s="271"/>
      <c r="H211" s="97"/>
      <c r="I211" s="174"/>
      <c r="J211" s="174">
        <f>J85+J102+J210</f>
        <v>7142713.0999999996</v>
      </c>
      <c r="K211" s="271">
        <f>SUM(C215:C217)</f>
        <v>272079</v>
      </c>
      <c r="L211" s="271"/>
      <c r="M211" s="271"/>
      <c r="N211" s="276"/>
      <c r="O211" s="13">
        <f t="shared" ref="O211:AC211" si="24">SUM(O12:O210)</f>
        <v>253074.3</v>
      </c>
      <c r="P211" s="14">
        <f t="shared" si="24"/>
        <v>479609.7</v>
      </c>
      <c r="Q211" s="39">
        <f t="shared" si="24"/>
        <v>81975.7</v>
      </c>
      <c r="R211" s="39">
        <f t="shared" si="24"/>
        <v>427506.7</v>
      </c>
      <c r="S211" s="39">
        <f t="shared" si="24"/>
        <v>504512.7</v>
      </c>
      <c r="T211" s="15">
        <f t="shared" si="24"/>
        <v>596425.69999999995</v>
      </c>
      <c r="U211" s="15">
        <f t="shared" si="24"/>
        <v>564829.69999999995</v>
      </c>
      <c r="V211" s="15">
        <f t="shared" si="24"/>
        <v>581088.69999999995</v>
      </c>
      <c r="W211" s="15">
        <f t="shared" si="24"/>
        <v>549458.69999999995</v>
      </c>
      <c r="X211" s="15">
        <f t="shared" si="24"/>
        <v>515090.7</v>
      </c>
      <c r="Y211" s="15">
        <f t="shared" si="24"/>
        <v>540701.69999999995</v>
      </c>
      <c r="Z211" s="15">
        <f t="shared" si="24"/>
        <v>519559.7</v>
      </c>
      <c r="AA211" s="15">
        <f t="shared" si="24"/>
        <v>528459.69999999995</v>
      </c>
      <c r="AB211" s="15">
        <f t="shared" si="24"/>
        <v>519459.7</v>
      </c>
      <c r="AC211" s="16">
        <f t="shared" si="24"/>
        <v>512959.7</v>
      </c>
    </row>
    <row r="212" spans="1:29" ht="15.75" x14ac:dyDescent="0.25">
      <c r="K212" s="277" t="s">
        <v>249</v>
      </c>
    </row>
    <row r="213" spans="1:29" s="54" customFormat="1" ht="15.75" x14ac:dyDescent="0.25">
      <c r="A213" s="269"/>
      <c r="K213" s="278"/>
      <c r="Q213" s="151"/>
      <c r="R213" s="151"/>
    </row>
    <row r="214" spans="1:29" s="54" customFormat="1" ht="45" x14ac:dyDescent="0.25">
      <c r="A214" s="262"/>
      <c r="B214" s="6" t="s">
        <v>220</v>
      </c>
      <c r="C214" s="272" t="s">
        <v>34</v>
      </c>
      <c r="D214" s="272" t="s">
        <v>221</v>
      </c>
      <c r="K214" s="278"/>
      <c r="Q214" s="151"/>
      <c r="R214" s="151"/>
    </row>
    <row r="215" spans="1:29" s="54" customFormat="1" ht="15.75" x14ac:dyDescent="0.25">
      <c r="A215" s="381" t="s">
        <v>35</v>
      </c>
      <c r="B215" s="383">
        <f>SUM(O211)</f>
        <v>253074.3</v>
      </c>
      <c r="C215" s="263">
        <f>Babosdöbréte!C67+Bagod!C71+Becsvölgye!C65+Bocfölde!C65+Boncodfölde!C65+Böde!C65+Csatár!C66+Csonkahegyhát!C65+Dobronhegy!C65+Hagyárosbörönd!C66+Hottó!C66+Kávás!C66+Kiskutas!C66+Kispáli!C69+Kustánszeg!C65+Milejszeg!C66+Nagykutas!C66+Nagypáli!C70+Németfalu!C65+Pálfiszeg!C65+Sárhida!C68+Teskánd!C69+Zalaboldogfa!C66+Zalaegerszeg!C136+Zalaszentgyörgy!C69</f>
        <v>148878</v>
      </c>
      <c r="D215" s="205" t="s">
        <v>225</v>
      </c>
      <c r="K215" s="278"/>
      <c r="Q215" s="151"/>
      <c r="R215" s="151"/>
    </row>
    <row r="216" spans="1:29" s="54" customFormat="1" ht="15.75" x14ac:dyDescent="0.25">
      <c r="A216" s="386"/>
      <c r="B216" s="385"/>
      <c r="C216" s="296">
        <f>Zalaegerszeg!C137</f>
        <v>122850</v>
      </c>
      <c r="D216" s="205" t="s">
        <v>283</v>
      </c>
      <c r="K216" s="278"/>
      <c r="Q216" s="151"/>
      <c r="R216" s="151"/>
    </row>
    <row r="217" spans="1:29" s="54" customFormat="1" ht="15.75" x14ac:dyDescent="0.25">
      <c r="A217" s="386"/>
      <c r="B217" s="385"/>
      <c r="C217" s="296">
        <f>Zalaszentgyörgy!C70</f>
        <v>351</v>
      </c>
      <c r="D217" s="205" t="s">
        <v>229</v>
      </c>
      <c r="K217" s="278"/>
      <c r="Q217" s="151"/>
      <c r="R217" s="151"/>
    </row>
    <row r="218" spans="1:29" s="54" customFormat="1" ht="15.75" x14ac:dyDescent="0.25">
      <c r="A218" s="381" t="s">
        <v>36</v>
      </c>
      <c r="B218" s="383">
        <f>SUM(P211:S211)</f>
        <v>1493604.8</v>
      </c>
      <c r="C218" s="263">
        <f>Babosdöbréte!C68+Bocfölde!C66+Böde!C66+Csatár!C67+Hottó!C67+Kiskutas!C67+Nagykutas!C67+Sárhida!C69+Teskánd!C70+Zalaegerszeg!C138</f>
        <v>518708</v>
      </c>
      <c r="D218" s="205" t="s">
        <v>226</v>
      </c>
      <c r="K218" s="278"/>
      <c r="Q218" s="151"/>
      <c r="R218" s="151"/>
    </row>
    <row r="219" spans="1:29" s="54" customFormat="1" ht="15.75" x14ac:dyDescent="0.25">
      <c r="A219" s="382"/>
      <c r="B219" s="384"/>
      <c r="C219" s="310">
        <f>Zalaegerszeg!C139</f>
        <v>269465</v>
      </c>
      <c r="D219" s="205" t="s">
        <v>283</v>
      </c>
      <c r="K219" s="278"/>
      <c r="Q219" s="151"/>
      <c r="R219" s="151"/>
    </row>
    <row r="220" spans="1:29" s="54" customFormat="1" ht="15.75" thickBot="1" x14ac:dyDescent="0.3">
      <c r="A220" s="9" t="s">
        <v>37</v>
      </c>
      <c r="B220" s="10">
        <f>SUM(T211:AC211)</f>
        <v>5428034.0000000009</v>
      </c>
      <c r="C220" s="10">
        <f>Babosdöbréte!C69+Bocfölde!C67+Böde!C67+Csatár!C68+Hottó!C68+Kiskutas!C68+Nagykutas!C68+Sárhida!C70+Teskánd!C71+Zalaegerszeg!C140</f>
        <v>1296770</v>
      </c>
      <c r="D220" s="206" t="s">
        <v>227</v>
      </c>
      <c r="Q220" s="151"/>
      <c r="R220" s="151"/>
    </row>
    <row r="221" spans="1:29" s="54" customFormat="1" x14ac:dyDescent="0.25">
      <c r="A221" s="11"/>
      <c r="B221" s="12"/>
      <c r="C221" s="12"/>
      <c r="Q221" s="151"/>
      <c r="R221" s="151"/>
    </row>
    <row r="224" spans="1:29" x14ac:dyDescent="0.25">
      <c r="B224" s="152"/>
    </row>
    <row r="225" spans="2:2" x14ac:dyDescent="0.25">
      <c r="B225" s="153"/>
    </row>
    <row r="226" spans="2:2" x14ac:dyDescent="0.25">
      <c r="B226" s="153"/>
    </row>
    <row r="227" spans="2:2" x14ac:dyDescent="0.25">
      <c r="B227" s="153"/>
    </row>
    <row r="228" spans="2:2" x14ac:dyDescent="0.25">
      <c r="B228" s="153"/>
    </row>
    <row r="230" spans="2:2" x14ac:dyDescent="0.25">
      <c r="B230" s="154"/>
    </row>
    <row r="238" spans="2:2" x14ac:dyDescent="0.25">
      <c r="B238" s="154"/>
    </row>
  </sheetData>
  <mergeCells count="72">
    <mergeCell ref="B218:B219"/>
    <mergeCell ref="A218:A219"/>
    <mergeCell ref="A8:C8"/>
    <mergeCell ref="A64:A65"/>
    <mergeCell ref="A66:A67"/>
    <mergeCell ref="A68:A69"/>
    <mergeCell ref="A70:A71"/>
    <mergeCell ref="A62:A63"/>
    <mergeCell ref="A58:A59"/>
    <mergeCell ref="A54:A55"/>
    <mergeCell ref="A56:A57"/>
    <mergeCell ref="B9:D10"/>
    <mergeCell ref="A52:A53"/>
    <mergeCell ref="A215:A217"/>
    <mergeCell ref="B215:B217"/>
    <mergeCell ref="A134:A135"/>
    <mergeCell ref="A6:J6"/>
    <mergeCell ref="K6:Q6"/>
    <mergeCell ref="R6:AC6"/>
    <mergeCell ref="AB10:AB11"/>
    <mergeCell ref="A7:J7"/>
    <mergeCell ref="K7:Q7"/>
    <mergeCell ref="R7:AC7"/>
    <mergeCell ref="Z10:Z11"/>
    <mergeCell ref="Y10:Y11"/>
    <mergeCell ref="O9:AC9"/>
    <mergeCell ref="E10:E11"/>
    <mergeCell ref="AC10:AC11"/>
    <mergeCell ref="AA10:AA11"/>
    <mergeCell ref="P10:P11"/>
    <mergeCell ref="E9:G9"/>
    <mergeCell ref="H9:H11"/>
    <mergeCell ref="A4:J4"/>
    <mergeCell ref="K4:Q4"/>
    <mergeCell ref="R4:AC4"/>
    <mergeCell ref="A5:J5"/>
    <mergeCell ref="K5:Q5"/>
    <mergeCell ref="R5:AC5"/>
    <mergeCell ref="V10:V11"/>
    <mergeCell ref="Q10:Q11"/>
    <mergeCell ref="R10:R11"/>
    <mergeCell ref="S10:S11"/>
    <mergeCell ref="T10:T11"/>
    <mergeCell ref="U10:U11"/>
    <mergeCell ref="A1:AC1"/>
    <mergeCell ref="A2:AC2"/>
    <mergeCell ref="A3:J3"/>
    <mergeCell ref="K3:Q3"/>
    <mergeCell ref="R3:AC3"/>
    <mergeCell ref="A155:A156"/>
    <mergeCell ref="A198:A199"/>
    <mergeCell ref="W10:W11"/>
    <mergeCell ref="A9:A11"/>
    <mergeCell ref="X10:X11"/>
    <mergeCell ref="A140:A141"/>
    <mergeCell ref="A123:A124"/>
    <mergeCell ref="A37:A38"/>
    <mergeCell ref="O10:O11"/>
    <mergeCell ref="A86:C86"/>
    <mergeCell ref="A103:C103"/>
    <mergeCell ref="F10:F11"/>
    <mergeCell ref="N10:N11"/>
    <mergeCell ref="A60:A61"/>
    <mergeCell ref="G10:G11"/>
    <mergeCell ref="J10:J11"/>
    <mergeCell ref="A44:A45"/>
    <mergeCell ref="A50:A51"/>
    <mergeCell ref="L10:L11"/>
    <mergeCell ref="M10:M11"/>
    <mergeCell ref="K9:K11"/>
    <mergeCell ref="L9:M9"/>
    <mergeCell ref="I9:I11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2021-08-27T08:23:18Z</dcterms:modified>
  <cp:category>települések</cp:category>
</cp:coreProperties>
</file>